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DATA\035_DÚR+DSP-DPS_Bohumín - přechod pro chodce U Partyzána\Dokumentace_DPS\rozpočet\"/>
    </mc:Choice>
  </mc:AlternateContent>
  <xr:revisionPtr revIDLastSave="0" documentId="13_ncr:1_{7B197CEB-3C35-4903-8B48-DD073DD78805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Rekapitulace stavby" sheetId="1" r:id="rId1"/>
    <sheet name="01 – Přechod pro chodce" sheetId="2" r:id="rId2"/>
    <sheet name="02 – Osvětlení přechodu" sheetId="3" r:id="rId3"/>
  </sheets>
  <definedNames>
    <definedName name="_xlnm._FilterDatabase" localSheetId="1" hidden="1">'01 – Přechod pro chodce'!$C$126:$K$272</definedName>
    <definedName name="_xlnm._FilterDatabase" localSheetId="2" hidden="1">'02 – Osvětlení přechodu'!$C$117:$K$121</definedName>
    <definedName name="_xlnm.Print_Titles" localSheetId="1">'01 – Přechod pro chodce'!$126:$126</definedName>
    <definedName name="_xlnm.Print_Titles" localSheetId="2">'02 – Osvětlení přechodu'!$117:$117</definedName>
    <definedName name="_xlnm.Print_Titles" localSheetId="0">'Rekapitulace stavby'!$92:$92</definedName>
    <definedName name="_xlnm.Print_Area" localSheetId="1">'01 – Přechod pro chodce'!$C$4:$J$76,'01 – Přechod pro chodce'!$C$82:$J$108,'01 – Přechod pro chodce'!$C$114:$J$272</definedName>
    <definedName name="_xlnm.Print_Area" localSheetId="2">'02 – Osvětlení přechodu'!$C$4:$J$76,'02 – Osvětlení přechodu'!$C$82:$J$99,'02 – Osvětlení přechodu'!$C$105:$J$121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21" i="3"/>
  <c r="F37" i="3" s="1"/>
  <c r="BD96" i="1" s="1"/>
  <c r="BH121" i="3"/>
  <c r="BG121" i="3"/>
  <c r="BF121" i="3"/>
  <c r="T121" i="3"/>
  <c r="T120" i="3" s="1"/>
  <c r="T119" i="3" s="1"/>
  <c r="T118" i="3" s="1"/>
  <c r="R121" i="3"/>
  <c r="R120" i="3" s="1"/>
  <c r="R119" i="3" s="1"/>
  <c r="R118" i="3" s="1"/>
  <c r="P121" i="3"/>
  <c r="P120" i="3" s="1"/>
  <c r="P119" i="3" s="1"/>
  <c r="P118" i="3" s="1"/>
  <c r="AU96" i="1" s="1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 s="1"/>
  <c r="J17" i="3"/>
  <c r="J12" i="3"/>
  <c r="J112" i="3" s="1"/>
  <c r="E7" i="3"/>
  <c r="E108" i="3" s="1"/>
  <c r="J37" i="2"/>
  <c r="J36" i="2"/>
  <c r="AY95" i="1" s="1"/>
  <c r="J35" i="2"/>
  <c r="AX95" i="1" s="1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T264" i="2"/>
  <c r="R265" i="2"/>
  <c r="R264" i="2" s="1"/>
  <c r="P265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T184" i="2" s="1"/>
  <c r="R185" i="2"/>
  <c r="R184" i="2"/>
  <c r="P185" i="2"/>
  <c r="P184" i="2" s="1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92" i="2" s="1"/>
  <c r="J17" i="2"/>
  <c r="J12" i="2"/>
  <c r="J121" i="2"/>
  <c r="E7" i="2"/>
  <c r="E85" i="2" s="1"/>
  <c r="L90" i="1"/>
  <c r="AM90" i="1"/>
  <c r="AM89" i="1"/>
  <c r="L89" i="1"/>
  <c r="AM87" i="1"/>
  <c r="L87" i="1"/>
  <c r="L85" i="1"/>
  <c r="L84" i="1"/>
  <c r="J272" i="2"/>
  <c r="J270" i="2"/>
  <c r="BK265" i="2"/>
  <c r="J263" i="2"/>
  <c r="J257" i="2"/>
  <c r="J256" i="2"/>
  <c r="BK255" i="2"/>
  <c r="J254" i="2"/>
  <c r="BK253" i="2"/>
  <c r="J251" i="2"/>
  <c r="J245" i="2"/>
  <c r="J244" i="2"/>
  <c r="BK235" i="2"/>
  <c r="BK234" i="2"/>
  <c r="BK233" i="2"/>
  <c r="J231" i="2"/>
  <c r="BK229" i="2"/>
  <c r="BK228" i="2"/>
  <c r="BK217" i="2"/>
  <c r="BK216" i="2"/>
  <c r="J213" i="2"/>
  <c r="J212" i="2"/>
  <c r="J211" i="2"/>
  <c r="BK207" i="2"/>
  <c r="J204" i="2"/>
  <c r="J202" i="2"/>
  <c r="J201" i="2"/>
  <c r="BK200" i="2"/>
  <c r="BK198" i="2"/>
  <c r="J193" i="2"/>
  <c r="J191" i="2"/>
  <c r="J190" i="2"/>
  <c r="J189" i="2"/>
  <c r="J187" i="2"/>
  <c r="J182" i="2"/>
  <c r="J181" i="2"/>
  <c r="BK177" i="2"/>
  <c r="BK174" i="2"/>
  <c r="BK172" i="2"/>
  <c r="BK170" i="2"/>
  <c r="J167" i="2"/>
  <c r="J160" i="2"/>
  <c r="BK155" i="2"/>
  <c r="J149" i="2"/>
  <c r="J132" i="2"/>
  <c r="BK121" i="3"/>
  <c r="BK272" i="2"/>
  <c r="BK271" i="2"/>
  <c r="J259" i="2"/>
  <c r="BK257" i="2"/>
  <c r="BK256" i="2"/>
  <c r="J255" i="2"/>
  <c r="BK254" i="2"/>
  <c r="BK252" i="2"/>
  <c r="J249" i="2"/>
  <c r="J247" i="2"/>
  <c r="J234" i="2"/>
  <c r="BK230" i="2"/>
  <c r="J228" i="2"/>
  <c r="J227" i="2"/>
  <c r="BK225" i="2"/>
  <c r="J223" i="2"/>
  <c r="J222" i="2"/>
  <c r="BK221" i="2"/>
  <c r="J218" i="2"/>
  <c r="J216" i="2"/>
  <c r="BK215" i="2"/>
  <c r="J215" i="2"/>
  <c r="J214" i="2"/>
  <c r="BK213" i="2"/>
  <c r="BK211" i="2"/>
  <c r="J210" i="2"/>
  <c r="J208" i="2"/>
  <c r="BK202" i="2"/>
  <c r="J199" i="2"/>
  <c r="J198" i="2"/>
  <c r="BK197" i="2"/>
  <c r="J195" i="2"/>
  <c r="BK194" i="2"/>
  <c r="BK191" i="2"/>
  <c r="BK190" i="2"/>
  <c r="BK189" i="2"/>
  <c r="J188" i="2"/>
  <c r="BK185" i="2"/>
  <c r="BK182" i="2"/>
  <c r="BK181" i="2"/>
  <c r="BK179" i="2"/>
  <c r="BK178" i="2"/>
  <c r="J177" i="2"/>
  <c r="BK175" i="2"/>
  <c r="J172" i="2"/>
  <c r="BK171" i="2"/>
  <c r="J170" i="2"/>
  <c r="J169" i="2"/>
  <c r="BK160" i="2"/>
  <c r="BK159" i="2"/>
  <c r="J155" i="2"/>
  <c r="BK149" i="2"/>
  <c r="BK146" i="2"/>
  <c r="J145" i="2"/>
  <c r="J142" i="2"/>
  <c r="BK141" i="2"/>
  <c r="J135" i="2"/>
  <c r="BK132" i="2"/>
  <c r="BK131" i="2"/>
  <c r="BK130" i="2"/>
  <c r="J121" i="3"/>
  <c r="J271" i="2"/>
  <c r="BK270" i="2"/>
  <c r="J269" i="2"/>
  <c r="J268" i="2"/>
  <c r="BK262" i="2"/>
  <c r="J260" i="2"/>
  <c r="J253" i="2"/>
  <c r="BK251" i="2"/>
  <c r="BK249" i="2"/>
  <c r="J235" i="2"/>
  <c r="J230" i="2"/>
  <c r="J229" i="2"/>
  <c r="BK223" i="2"/>
  <c r="BK222" i="2"/>
  <c r="J221" i="2"/>
  <c r="BK220" i="2"/>
  <c r="BK219" i="2"/>
  <c r="BK214" i="2"/>
  <c r="BK210" i="2"/>
  <c r="BK208" i="2"/>
  <c r="BK206" i="2"/>
  <c r="BK204" i="2"/>
  <c r="BK201" i="2"/>
  <c r="J200" i="2"/>
  <c r="BK199" i="2"/>
  <c r="J197" i="2"/>
  <c r="BK195" i="2"/>
  <c r="J194" i="2"/>
  <c r="BK193" i="2"/>
  <c r="BK188" i="2"/>
  <c r="BK187" i="2"/>
  <c r="J185" i="2"/>
  <c r="J179" i="2"/>
  <c r="J178" i="2"/>
  <c r="J175" i="2"/>
  <c r="J174" i="2"/>
  <c r="J171" i="2"/>
  <c r="BK169" i="2"/>
  <c r="BK167" i="2"/>
  <c r="J159" i="2"/>
  <c r="J146" i="2"/>
  <c r="BK145" i="2"/>
  <c r="BK142" i="2"/>
  <c r="J141" i="2"/>
  <c r="BK135" i="2"/>
  <c r="J131" i="2"/>
  <c r="J130" i="2"/>
  <c r="AS94" i="1"/>
  <c r="BK269" i="2"/>
  <c r="BK268" i="2"/>
  <c r="J265" i="2"/>
  <c r="BK263" i="2"/>
  <c r="J262" i="2"/>
  <c r="BK260" i="2"/>
  <c r="BK259" i="2"/>
  <c r="J252" i="2"/>
  <c r="BK247" i="2"/>
  <c r="BK245" i="2"/>
  <c r="BK244" i="2"/>
  <c r="J233" i="2"/>
  <c r="BK231" i="2"/>
  <c r="BK227" i="2"/>
  <c r="J225" i="2"/>
  <c r="J220" i="2"/>
  <c r="J219" i="2"/>
  <c r="BK218" i="2"/>
  <c r="J217" i="2"/>
  <c r="BK212" i="2"/>
  <c r="J207" i="2"/>
  <c r="J206" i="2"/>
  <c r="F35" i="3"/>
  <c r="BB96" i="1" s="1"/>
  <c r="F36" i="3"/>
  <c r="BC96" i="1" s="1"/>
  <c r="F34" i="3"/>
  <c r="BA96" i="1" s="1"/>
  <c r="R129" i="2" l="1"/>
  <c r="P180" i="2"/>
  <c r="BK192" i="2"/>
  <c r="J192" i="2"/>
  <c r="J102" i="2" s="1"/>
  <c r="T196" i="2"/>
  <c r="P258" i="2"/>
  <c r="T258" i="2"/>
  <c r="P267" i="2"/>
  <c r="P266" i="2" s="1"/>
  <c r="R267" i="2"/>
  <c r="R266" i="2"/>
  <c r="T129" i="2"/>
  <c r="BK196" i="2"/>
  <c r="J196" i="2"/>
  <c r="J103" i="2" s="1"/>
  <c r="P129" i="2"/>
  <c r="T180" i="2"/>
  <c r="P186" i="2"/>
  <c r="R186" i="2"/>
  <c r="P192" i="2"/>
  <c r="T192" i="2"/>
  <c r="P196" i="2"/>
  <c r="BK129" i="2"/>
  <c r="J129" i="2" s="1"/>
  <c r="J98" i="2" s="1"/>
  <c r="BK180" i="2"/>
  <c r="J180" i="2" s="1"/>
  <c r="J99" i="2" s="1"/>
  <c r="R180" i="2"/>
  <c r="BK186" i="2"/>
  <c r="J186" i="2"/>
  <c r="J101" i="2" s="1"/>
  <c r="T186" i="2"/>
  <c r="R192" i="2"/>
  <c r="R196" i="2"/>
  <c r="BK258" i="2"/>
  <c r="J258" i="2" s="1"/>
  <c r="J104" i="2" s="1"/>
  <c r="R258" i="2"/>
  <c r="BK267" i="2"/>
  <c r="J267" i="2" s="1"/>
  <c r="J107" i="2" s="1"/>
  <c r="T267" i="2"/>
  <c r="T266" i="2" s="1"/>
  <c r="BE204" i="2"/>
  <c r="BE208" i="2"/>
  <c r="BE210" i="2"/>
  <c r="BE211" i="2"/>
  <c r="BE214" i="2"/>
  <c r="BE217" i="2"/>
  <c r="BE228" i="2"/>
  <c r="BE230" i="2"/>
  <c r="BE231" i="2"/>
  <c r="BE235" i="2"/>
  <c r="BE247" i="2"/>
  <c r="BE249" i="2"/>
  <c r="BE252" i="2"/>
  <c r="BE254" i="2"/>
  <c r="BE270" i="2"/>
  <c r="BE271" i="2"/>
  <c r="BE272" i="2"/>
  <c r="BK184" i="2"/>
  <c r="J184" i="2"/>
  <c r="J100" i="2" s="1"/>
  <c r="E85" i="3"/>
  <c r="J89" i="3"/>
  <c r="F92" i="3"/>
  <c r="E117" i="2"/>
  <c r="F124" i="2"/>
  <c r="BE132" i="2"/>
  <c r="BE141" i="2"/>
  <c r="BE142" i="2"/>
  <c r="BE146" i="2"/>
  <c r="BE159" i="2"/>
  <c r="BE160" i="2"/>
  <c r="BE172" i="2"/>
  <c r="BE175" i="2"/>
  <c r="BE179" i="2"/>
  <c r="BE181" i="2"/>
  <c r="BE182" i="2"/>
  <c r="BE187" i="2"/>
  <c r="BE191" i="2"/>
  <c r="BE194" i="2"/>
  <c r="BE198" i="2"/>
  <c r="BE199" i="2"/>
  <c r="BE202" i="2"/>
  <c r="BE212" i="2"/>
  <c r="BE215" i="2"/>
  <c r="BE216" i="2"/>
  <c r="BE221" i="2"/>
  <c r="BE225" i="2"/>
  <c r="BE227" i="2"/>
  <c r="BE244" i="2"/>
  <c r="BE253" i="2"/>
  <c r="BE255" i="2"/>
  <c r="BE256" i="2"/>
  <c r="BE257" i="2"/>
  <c r="BE263" i="2"/>
  <c r="BE121" i="3"/>
  <c r="J33" i="3" s="1"/>
  <c r="AV96" i="1" s="1"/>
  <c r="BE130" i="2"/>
  <c r="BE131" i="2"/>
  <c r="BE145" i="2"/>
  <c r="BE155" i="2"/>
  <c r="BE167" i="2"/>
  <c r="BE170" i="2"/>
  <c r="BE174" i="2"/>
  <c r="BE177" i="2"/>
  <c r="BE178" i="2"/>
  <c r="BE188" i="2"/>
  <c r="BE189" i="2"/>
  <c r="BE190" i="2"/>
  <c r="BE197" i="2"/>
  <c r="BE200" i="2"/>
  <c r="BE206" i="2"/>
  <c r="BE207" i="2"/>
  <c r="BE219" i="2"/>
  <c r="BE229" i="2"/>
  <c r="BE233" i="2"/>
  <c r="BE251" i="2"/>
  <c r="BE260" i="2"/>
  <c r="BE262" i="2"/>
  <c r="BE265" i="2"/>
  <c r="BE268" i="2"/>
  <c r="BK120" i="3"/>
  <c r="J120" i="3"/>
  <c r="J98" i="3"/>
  <c r="J89" i="2"/>
  <c r="BE135" i="2"/>
  <c r="BE149" i="2"/>
  <c r="BE169" i="2"/>
  <c r="BE171" i="2"/>
  <c r="BE185" i="2"/>
  <c r="BE193" i="2"/>
  <c r="BE195" i="2"/>
  <c r="BE201" i="2"/>
  <c r="BE213" i="2"/>
  <c r="BE218" i="2"/>
  <c r="BE220" i="2"/>
  <c r="BE222" i="2"/>
  <c r="BE223" i="2"/>
  <c r="BE234" i="2"/>
  <c r="BE245" i="2"/>
  <c r="BE259" i="2"/>
  <c r="BE269" i="2"/>
  <c r="BK264" i="2"/>
  <c r="J264" i="2" s="1"/>
  <c r="J105" i="2" s="1"/>
  <c r="J34" i="2"/>
  <c r="AW95" i="1" s="1"/>
  <c r="F34" i="2"/>
  <c r="BA95" i="1"/>
  <c r="BA94" i="1" s="1"/>
  <c r="AW94" i="1" s="1"/>
  <c r="AK30" i="1" s="1"/>
  <c r="F36" i="2"/>
  <c r="BC95" i="1" s="1"/>
  <c r="BC94" i="1" s="1"/>
  <c r="W32" i="1" s="1"/>
  <c r="J34" i="3"/>
  <c r="AW96" i="1" s="1"/>
  <c r="F35" i="2"/>
  <c r="BB95" i="1" s="1"/>
  <c r="BB94" i="1" s="1"/>
  <c r="W31" i="1" s="1"/>
  <c r="F37" i="2"/>
  <c r="BD95" i="1" s="1"/>
  <c r="BD94" i="1" s="1"/>
  <c r="W33" i="1" s="1"/>
  <c r="P128" i="2" l="1"/>
  <c r="P127" i="2" s="1"/>
  <c r="AU95" i="1" s="1"/>
  <c r="AU94" i="1" s="1"/>
  <c r="T128" i="2"/>
  <c r="T127" i="2" s="1"/>
  <c r="R128" i="2"/>
  <c r="R127" i="2" s="1"/>
  <c r="BK266" i="2"/>
  <c r="J266" i="2" s="1"/>
  <c r="J106" i="2" s="1"/>
  <c r="BK128" i="2"/>
  <c r="J128" i="2" s="1"/>
  <c r="J97" i="2" s="1"/>
  <c r="BK119" i="3"/>
  <c r="J119" i="3" s="1"/>
  <c r="J97" i="3" s="1"/>
  <c r="F33" i="3"/>
  <c r="AZ96" i="1"/>
  <c r="AT96" i="1"/>
  <c r="AX94" i="1"/>
  <c r="AY94" i="1"/>
  <c r="J33" i="2"/>
  <c r="AV95" i="1" s="1"/>
  <c r="AT95" i="1" s="1"/>
  <c r="W30" i="1"/>
  <c r="F33" i="2"/>
  <c r="AZ95" i="1" s="1"/>
  <c r="BK127" i="2" l="1"/>
  <c r="J127" i="2" s="1"/>
  <c r="J96" i="2" s="1"/>
  <c r="BK118" i="3"/>
  <c r="J118" i="3" s="1"/>
  <c r="J30" i="3" s="1"/>
  <c r="AG96" i="1" s="1"/>
  <c r="AN96" i="1" s="1"/>
  <c r="AZ94" i="1"/>
  <c r="W29" i="1" s="1"/>
  <c r="J39" i="3" l="1"/>
  <c r="J96" i="3"/>
  <c r="AV94" i="1"/>
  <c r="AK29" i="1" s="1"/>
  <c r="J30" i="2"/>
  <c r="AG95" i="1" s="1"/>
  <c r="AN95" i="1" s="1"/>
  <c r="J39" i="2" l="1"/>
  <c r="AT94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<sst xmlns="http://schemas.openxmlformats.org/spreadsheetml/2006/main" count="2126" uniqueCount="542">
  <si>
    <t>Export Komplet</t>
  </si>
  <si>
    <t/>
  </si>
  <si>
    <t>2.0</t>
  </si>
  <si>
    <t>False</t>
  </si>
  <si>
    <t>{65699217-c27f-41db-b2b2-0d6cbe67d62e}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</si>
  <si>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</si>
  <si>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</si>
  <si>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</si>
  <si>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</si>
  <si>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</si>
  <si>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</si>
  <si>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</si>
  <si>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</si>
  <si>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</si>
  <si>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</si>
  <si>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</si>
  <si>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</si>
  <si>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</si>
  <si>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</si>
  <si>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</si>
  <si>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Bohumín</t>
  </si>
  <si>
    <t>Datum:</t>
  </si>
  <si>
    <t>21.1.2021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</si>
  <si>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</si>
  <si>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</si>
  <si>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</si>
  <si>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</si>
  <si>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</si>
  <si>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</si>
  <si>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</si>
  <si>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</si>
  <si>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</si>
  <si>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</si>
  <si>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</si>
  <si>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</si>
  <si>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</si>
  <si>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</si>
  <si>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</si>
  <si>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</si>
  <si>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</si>
  <si>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</si>
  <si>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</si>
  <si>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</si>
  <si>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</si>
  <si>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</si>
  <si>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</si>
  <si>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</si>
  <si>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</si>
  <si>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</si>
  <si>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</si>
  <si>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</si>
  <si>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</si>
  <si>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</si>
  <si>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</si>
  <si>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</si>
  <si>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</si>
  <si>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</si>
  <si>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</si>
  <si>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</si>
  <si>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</si>
  <si>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</si>
  <si>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</si>
  <si>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</si>
  <si>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</si>
  <si>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</si>
  <si>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</si>
  <si>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</si>
  <si>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</si>
  <si>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</si>
  <si>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</si>
  <si>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</si>
  <si>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</si>
  <si>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</si>
  <si>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</si>
  <si>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</si>
  <si>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</si>
  <si>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</si>
  <si>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</si>
  <si>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</si>
  <si>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</si>
  <si>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</si>
  <si>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{3bad69fc-8fed-4b26-abd4-9ba0372c5b5f}</t>
  </si>
  <si>
    <t>2</t>
  </si>
  <si>
    <t>02</t>
  </si>
  <si>
    <t>{e31d52d4-4a43-4f84-8b60-9f4962c63bfa}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</si>
  <si>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</si>
  <si>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</si>
  <si>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</si>
  <si>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</si>
  <si>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</si>
  <si>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</si>
  <si>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</si>
  <si>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</si>
  <si>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</si>
  <si>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</si>
  <si>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</si>
  <si>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</si>
  <si>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</si>
  <si>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91 - Doplňující konstrukce a práce </t>
  </si>
  <si>
    <t xml:space="preserve">    997 - Přesun sutě</t>
  </si>
  <si>
    <t xml:space="preserve">    998 - Přesun hmot</t>
  </si>
  <si>
    <t>Ostatní - Ostatní</t>
  </si>
  <si>
    <t xml:space="preserve">    900 - Ostatní a vedlejší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</si>
  <si>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</si>
  <si>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</si>
  <si>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</si>
  <si>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</si>
  <si>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</si>
  <si>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</si>
  <si>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</si>
  <si>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</si>
  <si>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</si>
  <si>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</si>
  <si>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</si>
  <si>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</si>
  <si>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</si>
  <si>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</si>
  <si>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</si>
  <si>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</si>
  <si>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</si>
  <si>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</si>
  <si>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</si>
  <si>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</si>
  <si>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</si>
  <si>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</si>
  <si>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-34981294</t>
  </si>
  <si>
    <t>113107323</t>
  </si>
  <si>
    <t>Odstranění podkladu z kameniva drceného tl přes 200 300 mm strojně pl do 50 m2 jednotlivě</t>
  </si>
  <si>
    <t>-1233682193</t>
  </si>
  <si>
    <t>3</t>
  </si>
  <si>
    <t>113107432</t>
  </si>
  <si>
    <t>Odstranění podkladu z betonu prostého tl přes 200 do 300 mm  pl do 15 m2 jednotlivě</t>
  </si>
  <si>
    <t>-921570403</t>
  </si>
  <si>
    <t>VV</t>
  </si>
  <si>
    <t>"beton pod obrubníky</t>
  </si>
  <si>
    <t>60,0*0,30</t>
  </si>
  <si>
    <t>113201112</t>
  </si>
  <si>
    <t>Vytrhání obrub silničních</t>
  </si>
  <si>
    <t>m</t>
  </si>
  <si>
    <t>-156775650</t>
  </si>
  <si>
    <t>"žulový obrubník</t>
  </si>
  <si>
    <t>16,0</t>
  </si>
  <si>
    <t>"nástupištní obrubník</t>
  </si>
  <si>
    <t>20,0</t>
  </si>
  <si>
    <t>Součet</t>
  </si>
  <si>
    <t>5</t>
  </si>
  <si>
    <t>113202111</t>
  </si>
  <si>
    <t>Vytrhání obrub krajníků obrubníků stojatých</t>
  </si>
  <si>
    <t>-1161557198</t>
  </si>
  <si>
    <t>6</t>
  </si>
  <si>
    <t>113203111</t>
  </si>
  <si>
    <t>Vytrhání obrub z dlažebních kostek</t>
  </si>
  <si>
    <t>-118353109</t>
  </si>
  <si>
    <t>"dvojřádek</t>
  </si>
  <si>
    <t>16,0*2</t>
  </si>
  <si>
    <t>7</t>
  </si>
  <si>
    <t>113204111</t>
  </si>
  <si>
    <t>Vytrhání obrub záhonových</t>
  </si>
  <si>
    <t>-2062811892</t>
  </si>
  <si>
    <t>8</t>
  </si>
  <si>
    <t>122251101</t>
  </si>
  <si>
    <t xml:space="preserve">Odkopávky  hornině třídy těžitelnosti I, skupiny 3 objem do 20 m3 </t>
  </si>
  <si>
    <t>m3</t>
  </si>
  <si>
    <t>-2096345392</t>
  </si>
  <si>
    <t>"zemina pro zatrávnění</t>
  </si>
  <si>
    <t>3,0</t>
  </si>
  <si>
    <t>9</t>
  </si>
  <si>
    <t>132212111</t>
  </si>
  <si>
    <t>Hloubení rýh š do 800 mm v soudržných horninách třídy těžitelnosti I, skupiny 3 ručně</t>
  </si>
  <si>
    <t>1487480838</t>
  </si>
  <si>
    <t>"obrubníky</t>
  </si>
  <si>
    <t>1,5</t>
  </si>
  <si>
    <t>"palisáda</t>
  </si>
  <si>
    <t>11,0*0,30*0,5</t>
  </si>
  <si>
    <t>10</t>
  </si>
  <si>
    <t>132251101</t>
  </si>
  <si>
    <t>Hloubení rýh nezapažených  š do 800 mm v hornině třídy těžitelnosti I, skupiny 3 objem do 20 m3 strojně</t>
  </si>
  <si>
    <t>1425831936</t>
  </si>
  <si>
    <t>18,0*0,6*1,2</t>
  </si>
  <si>
    <t>0,04</t>
  </si>
  <si>
    <t>11</t>
  </si>
  <si>
    <t>162651112</t>
  </si>
  <si>
    <t>Vodorovné přemístění do 5000 m výkopku/sypaniny z horniny třídy těžitelnosti I, skupiny 1 až 3</t>
  </si>
  <si>
    <t>-879722598</t>
  </si>
  <si>
    <t>12</t>
  </si>
  <si>
    <t>162751117</t>
  </si>
  <si>
    <t>Vodorovné přemístění do 10000 m výkopku/sypaniny z horniny třídy těžitelnosti I, skupiny 1 až 3</t>
  </si>
  <si>
    <t>-923859936</t>
  </si>
  <si>
    <t>"vytlačená kubatura</t>
  </si>
  <si>
    <t>"zásyp, obsypa lože  potrubí</t>
  </si>
  <si>
    <t>7,2+2,2</t>
  </si>
  <si>
    <t>"obrubníky, palisáda</t>
  </si>
  <si>
    <t>3,15</t>
  </si>
  <si>
    <t>13</t>
  </si>
  <si>
    <t>162751119</t>
  </si>
  <si>
    <t>Příplatek k vodorovnému přemístění výkopku/sypaniny z horniny třídy těžitelnosti I, skupiny 1 až 3 ZKD 1000 m přes 10000 m</t>
  </si>
  <si>
    <t>-1512656048</t>
  </si>
  <si>
    <t>12,55*15 'Přepočtené koeficientem množství</t>
  </si>
  <si>
    <t>14</t>
  </si>
  <si>
    <t>167111101</t>
  </si>
  <si>
    <t>Nakládání výkopku z hornin třídy těžitelnosti I, skupiny 1 až 3 ručně</t>
  </si>
  <si>
    <t>-181401501</t>
  </si>
  <si>
    <t>171201221</t>
  </si>
  <si>
    <t>Poplatek za uložení na skládce (skládkovné) zeminy a kamení kód odpadu 17 05 04</t>
  </si>
  <si>
    <t>t</t>
  </si>
  <si>
    <t>53479544</t>
  </si>
  <si>
    <t>16</t>
  </si>
  <si>
    <t>171251201</t>
  </si>
  <si>
    <t>Uložení sypaniny na skládky nebo meziskládky</t>
  </si>
  <si>
    <t>-453751215</t>
  </si>
  <si>
    <t>17</t>
  </si>
  <si>
    <t>174111101</t>
  </si>
  <si>
    <t>Zásyp jam, šachet rýh nebo kolem objektů sypaninou se zhutněním ručně</t>
  </si>
  <si>
    <t>-1872900437</t>
  </si>
  <si>
    <t>13,0-7,2-2,2</t>
  </si>
  <si>
    <t>18</t>
  </si>
  <si>
    <t>175111101</t>
  </si>
  <si>
    <t xml:space="preserve">Obsypání potrubí </t>
  </si>
  <si>
    <t>1766371087</t>
  </si>
  <si>
    <t>19</t>
  </si>
  <si>
    <t>M</t>
  </si>
  <si>
    <t>58344197</t>
  </si>
  <si>
    <t>štěrkodrť frakce 0/63</t>
  </si>
  <si>
    <t>780406946</t>
  </si>
  <si>
    <t>7,3*2 'Přepočtené koeficientem množství</t>
  </si>
  <si>
    <t>20</t>
  </si>
  <si>
    <t>181311103</t>
  </si>
  <si>
    <t>Rozprostření ornice tl vrstvy do 200 mm  ručně (D+M+osetí )</t>
  </si>
  <si>
    <t>-352939279</t>
  </si>
  <si>
    <t>181411131</t>
  </si>
  <si>
    <t>Založení parkového trávníku výsevem (vč dodávky semena)</t>
  </si>
  <si>
    <t>1768511071</t>
  </si>
  <si>
    <t>22</t>
  </si>
  <si>
    <t>181951112</t>
  </si>
  <si>
    <t>Úprava pláně v hornině třídy těžitelnosti I, skupiny 1 až 3 se zhutněním strojně</t>
  </si>
  <si>
    <t>-2140940990</t>
  </si>
  <si>
    <t>Svislé a kompletní konstrukce</t>
  </si>
  <si>
    <t>23</t>
  </si>
  <si>
    <t>339921132</t>
  </si>
  <si>
    <t>Osazování betonových palisád do betonového základu v řadě výšky prvku do 1 m</t>
  </si>
  <si>
    <t>-777645606</t>
  </si>
  <si>
    <t>24</t>
  </si>
  <si>
    <t>5922827R</t>
  </si>
  <si>
    <t>palisáda betonová hranatá šedá 1 000x120x165 mm</t>
  </si>
  <si>
    <t>kus</t>
  </si>
  <si>
    <t>-2036907441</t>
  </si>
  <si>
    <t>12,2*5 'Přepočtené koeficientem množství</t>
  </si>
  <si>
    <t>Vodorovné konstrukce</t>
  </si>
  <si>
    <t>25</t>
  </si>
  <si>
    <t>451573111</t>
  </si>
  <si>
    <t>Lože pod potrubí otevřený výkop ze štěrkopísku</t>
  </si>
  <si>
    <t>1345315770</t>
  </si>
  <si>
    <t>Komunikace pozemní</t>
  </si>
  <si>
    <t>26</t>
  </si>
  <si>
    <t>564760111</t>
  </si>
  <si>
    <t>Podklad ze štěrkodrti  16-32 mm tl 200 mm</t>
  </si>
  <si>
    <t>2081677713</t>
  </si>
  <si>
    <t>27</t>
  </si>
  <si>
    <t>596211120</t>
  </si>
  <si>
    <t>Kladení zámkové dlažby komunikací pro pěší tl 60 mm do lože z kameniva tl. 40 mm,pl do 50 m2 jednotlivě,</t>
  </si>
  <si>
    <t>-415580916</t>
  </si>
  <si>
    <t>28</t>
  </si>
  <si>
    <t>59245015</t>
  </si>
  <si>
    <t>dlažba  betonová 200x165x60mm přírodní</t>
  </si>
  <si>
    <t>636343795</t>
  </si>
  <si>
    <t>29</t>
  </si>
  <si>
    <t>59245212</t>
  </si>
  <si>
    <t>dlažba betonová 200x165x60mm červená</t>
  </si>
  <si>
    <t>-871132083</t>
  </si>
  <si>
    <t>30</t>
  </si>
  <si>
    <t>5924500R</t>
  </si>
  <si>
    <t>dlažba betonová reliéfní 200x80x60mm barevná</t>
  </si>
  <si>
    <t>-1497856189</t>
  </si>
  <si>
    <t>Trubní vedení</t>
  </si>
  <si>
    <t>31</t>
  </si>
  <si>
    <t>871001</t>
  </si>
  <si>
    <t>Propojení potrubí D 160</t>
  </si>
  <si>
    <t>ks</t>
  </si>
  <si>
    <t>-1445790663</t>
  </si>
  <si>
    <t>32</t>
  </si>
  <si>
    <t>871315221</t>
  </si>
  <si>
    <t>Kanalizační potrubí z tvrdého PVC jednovrstvé  DN 160</t>
  </si>
  <si>
    <t>766889772</t>
  </si>
  <si>
    <t>33</t>
  </si>
  <si>
    <t>899331111</t>
  </si>
  <si>
    <t>Výšková úprava uličního vstupu nebo vpusti do 200 mm zvýšením poklopu</t>
  </si>
  <si>
    <t>1855005087</t>
  </si>
  <si>
    <t>91</t>
  </si>
  <si>
    <t xml:space="preserve">Doplňující konstrukce a práce </t>
  </si>
  <si>
    <t>34</t>
  </si>
  <si>
    <t>910001</t>
  </si>
  <si>
    <t>Demontáž přístřešku (odřezání, přemístění a zpětné ukotvení ke stáv. základovým patkám)</t>
  </si>
  <si>
    <t>soub</t>
  </si>
  <si>
    <t>-2110674759</t>
  </si>
  <si>
    <t>35</t>
  </si>
  <si>
    <t>910002</t>
  </si>
  <si>
    <t>Vodorovné dopravní značení</t>
  </si>
  <si>
    <t>-651889595</t>
  </si>
  <si>
    <t>36</t>
  </si>
  <si>
    <t>910003</t>
  </si>
  <si>
    <t>Ostatní nespecifikovatelné a nepředvídané práce (účtovat dle potvrzeného zápisu ve SD)</t>
  </si>
  <si>
    <t>hod</t>
  </si>
  <si>
    <t>618315117</t>
  </si>
  <si>
    <t>37</t>
  </si>
  <si>
    <t>913111115</t>
  </si>
  <si>
    <t>Montáž a demontáž dočasné dopravní značky samostatné základní</t>
  </si>
  <si>
    <t>-1021648383</t>
  </si>
  <si>
    <t>38</t>
  </si>
  <si>
    <t>916131113</t>
  </si>
  <si>
    <t>Osazení silničního obrubníku betonového  s boční opěrou do lože z betonu prostého</t>
  </si>
  <si>
    <t>1050112462</t>
  </si>
  <si>
    <t>39</t>
  </si>
  <si>
    <t>59217003R</t>
  </si>
  <si>
    <t>obrubník betonový silniční přechodový levý HK 400/H25-310/1000 - PL</t>
  </si>
  <si>
    <t>928774744</t>
  </si>
  <si>
    <t>0,98*1,02 'Přepočtené koeficientem množství</t>
  </si>
  <si>
    <t>40</t>
  </si>
  <si>
    <t>59217002R</t>
  </si>
  <si>
    <t>obrubník betonový silniční nájezdový levý lHK 400/310--330/1000 - -NL</t>
  </si>
  <si>
    <t>-820564560</t>
  </si>
  <si>
    <t>41</t>
  </si>
  <si>
    <t>59217001R</t>
  </si>
  <si>
    <t>obrubník betonový silniční nájezdový pravý lHK 400/330--310/1000 - -NP</t>
  </si>
  <si>
    <t>575932167</t>
  </si>
  <si>
    <t>42</t>
  </si>
  <si>
    <t>59217004R</t>
  </si>
  <si>
    <t>obrubník betonový silniční přechodový pravý HK 400/310-H25/1000 - PP</t>
  </si>
  <si>
    <t>-1097528242</t>
  </si>
  <si>
    <t>43</t>
  </si>
  <si>
    <t>59217013R</t>
  </si>
  <si>
    <t>obrubník betonový silniční přímý HL 400/330/1000 - P</t>
  </si>
  <si>
    <t>-424508080</t>
  </si>
  <si>
    <t>15,6862745098039*1,02 'Přepočtené koeficientem množství</t>
  </si>
  <si>
    <t>44</t>
  </si>
  <si>
    <t>966001311</t>
  </si>
  <si>
    <t>Demontáž odpadkového koše s betonovou patkou</t>
  </si>
  <si>
    <t>-456819641</t>
  </si>
  <si>
    <t>45</t>
  </si>
  <si>
    <t>914111111</t>
  </si>
  <si>
    <t>Montáž svislé dopravní značky do velikosti 1 m2 objímkami na sloupek</t>
  </si>
  <si>
    <t>-1739083238</t>
  </si>
  <si>
    <t>46</t>
  </si>
  <si>
    <t>40445621</t>
  </si>
  <si>
    <t>informativní značky provozní IP 6 - 500x500 mm</t>
  </si>
  <si>
    <t>-1972014972</t>
  </si>
  <si>
    <t>47</t>
  </si>
  <si>
    <t>4044562R</t>
  </si>
  <si>
    <t>informativní značky provozní IJ 4b</t>
  </si>
  <si>
    <t>-1917691744</t>
  </si>
  <si>
    <t>48</t>
  </si>
  <si>
    <t>914511111</t>
  </si>
  <si>
    <t>Montáž sloupku dopravních značek délky do 3,5 m s betonovým základem</t>
  </si>
  <si>
    <t>37322180</t>
  </si>
  <si>
    <t>49</t>
  </si>
  <si>
    <t>40445225</t>
  </si>
  <si>
    <t>sloupek pro dopravní značku Zn D 60mm v 3,5m</t>
  </si>
  <si>
    <t>-566028844</t>
  </si>
  <si>
    <t>50</t>
  </si>
  <si>
    <t>91451111R</t>
  </si>
  <si>
    <t>Montáž směrových sloupků</t>
  </si>
  <si>
    <t>1349616091</t>
  </si>
  <si>
    <t>51</t>
  </si>
  <si>
    <t>4044516R</t>
  </si>
  <si>
    <t>sloupek směrový silniční - Z 11 h</t>
  </si>
  <si>
    <t>444825172</t>
  </si>
  <si>
    <t>52</t>
  </si>
  <si>
    <t>404451R</t>
  </si>
  <si>
    <t>sloupek směrový silniční - Z 11 g</t>
  </si>
  <si>
    <t>1490657088</t>
  </si>
  <si>
    <t>53</t>
  </si>
  <si>
    <t>-2035814646</t>
  </si>
  <si>
    <t>54</t>
  </si>
  <si>
    <t>913321111</t>
  </si>
  <si>
    <t>Montáž a demontáž dočasné dopravní směrové desky základní</t>
  </si>
  <si>
    <t>1514431605</t>
  </si>
  <si>
    <t>55</t>
  </si>
  <si>
    <t>913321115</t>
  </si>
  <si>
    <t>Montáž a demontáž dočasné soupravy směrových desek s výstražným světlem 3 desky</t>
  </si>
  <si>
    <t>421904655</t>
  </si>
  <si>
    <t>56</t>
  </si>
  <si>
    <t>913321211</t>
  </si>
  <si>
    <t>Příplatek k dočasné směrové desce základní za první a ZKD den použití</t>
  </si>
  <si>
    <t>701332669</t>
  </si>
  <si>
    <t>57</t>
  </si>
  <si>
    <t>-1531885736</t>
  </si>
  <si>
    <t>16*60</t>
  </si>
  <si>
    <t>58</t>
  </si>
  <si>
    <t>913321215</t>
  </si>
  <si>
    <t>Příplatek k dočasné soupravě směrových desek s výstražným světlem 3 desky za 1. a ZKD den použití</t>
  </si>
  <si>
    <t>316818342</t>
  </si>
  <si>
    <t>2*60</t>
  </si>
  <si>
    <t>59</t>
  </si>
  <si>
    <t>93511311R</t>
  </si>
  <si>
    <t>Osazení odvodňovacího  žlabu s krycím roštem šířky do 200 mm</t>
  </si>
  <si>
    <t>239348178</t>
  </si>
  <si>
    <t>60</t>
  </si>
  <si>
    <t>ACO.40510R</t>
  </si>
  <si>
    <t>ACO Drain Monoblock  - 6, žlab 1,0m; spád 0,5%</t>
  </si>
  <si>
    <t>1221922749</t>
  </si>
  <si>
    <t>61</t>
  </si>
  <si>
    <t>ACO.40522R</t>
  </si>
  <si>
    <t>ACO Drain  - revizní díl dl. 500 mm</t>
  </si>
  <si>
    <t>792417800</t>
  </si>
  <si>
    <t>62</t>
  </si>
  <si>
    <t>ACO.630R</t>
  </si>
  <si>
    <t>ACO Drain - vpusť 500 mm</t>
  </si>
  <si>
    <t>-747162756</t>
  </si>
  <si>
    <t>63</t>
  </si>
  <si>
    <t>913111215</t>
  </si>
  <si>
    <t>Příplatek k dočasné dopravní značce samostatné základní za první a ZKD den použití</t>
  </si>
  <si>
    <t>1850997083</t>
  </si>
  <si>
    <t>64</t>
  </si>
  <si>
    <t>915495112</t>
  </si>
  <si>
    <t>Osazení desek z bílého betonu do lože z kameniva pásů a pruhů š 250 mm</t>
  </si>
  <si>
    <t>-1173096328</t>
  </si>
  <si>
    <t>65</t>
  </si>
  <si>
    <t>PFB.2170161</t>
  </si>
  <si>
    <t>Silniční přídlažba - ABK 50/25/10 II nat</t>
  </si>
  <si>
    <t>176878915</t>
  </si>
  <si>
    <t>66</t>
  </si>
  <si>
    <t>916991121</t>
  </si>
  <si>
    <t>Lože pod obrubníky a odvodňovací žlab z betonu prostého</t>
  </si>
  <si>
    <t>467269210</t>
  </si>
  <si>
    <t>142,0*0,25*0,15</t>
  </si>
  <si>
    <t>"přídlažba</t>
  </si>
  <si>
    <t>48,0*0,3*0,15</t>
  </si>
  <si>
    <t>"ACO DRAIN (vč. vpusti)</t>
  </si>
  <si>
    <t>13,0*0,3*0,10</t>
  </si>
  <si>
    <t>0,005</t>
  </si>
  <si>
    <t>67</t>
  </si>
  <si>
    <t>916231213</t>
  </si>
  <si>
    <t>Osazení chodníkového obrubníku betonového stojatého s boční opěrou do lože z betonu (0,056 m3/m)</t>
  </si>
  <si>
    <t>-1353977661</t>
  </si>
  <si>
    <t>68</t>
  </si>
  <si>
    <t>59217017</t>
  </si>
  <si>
    <t>obrubník betonový chodníkový 1000x100x250mm</t>
  </si>
  <si>
    <t>101133928</t>
  </si>
  <si>
    <t>3,92156862745098*1,02 'Přepočtené koeficientem množství</t>
  </si>
  <si>
    <t>69</t>
  </si>
  <si>
    <t>59217023</t>
  </si>
  <si>
    <t>obrubník betonový chodníkový 1000x150x250mm</t>
  </si>
  <si>
    <t>2029477695</t>
  </si>
  <si>
    <t>77,4509803921569*1,02 'Přepočtené koeficientem množství</t>
  </si>
  <si>
    <t>70</t>
  </si>
  <si>
    <t>59217016</t>
  </si>
  <si>
    <t>obrubník betonový chodníkový 1000x50x250mm</t>
  </si>
  <si>
    <t>165770815</t>
  </si>
  <si>
    <t>41,1764705882353*1,02 'Přepočtené koeficientem množství</t>
  </si>
  <si>
    <t>71</t>
  </si>
  <si>
    <t>919735113</t>
  </si>
  <si>
    <t>Řezání stávajícího živičného krytu hl do 150 mm</t>
  </si>
  <si>
    <t>1995480535</t>
  </si>
  <si>
    <t>72</t>
  </si>
  <si>
    <t>919731123</t>
  </si>
  <si>
    <t>Zarovnání styčné plochy podkladu nebo krytu živičného tl do 150 mm</t>
  </si>
  <si>
    <t>535147674</t>
  </si>
  <si>
    <t>73</t>
  </si>
  <si>
    <t>935112111</t>
  </si>
  <si>
    <t>Osazení příkopového žlabu do betonu tl 100 mm z betonových tvárnic š 500 mm</t>
  </si>
  <si>
    <t>979350915</t>
  </si>
  <si>
    <t>74</t>
  </si>
  <si>
    <t>5920001</t>
  </si>
  <si>
    <t>Tvárnice příkopové TBM-Q 30-300/500</t>
  </si>
  <si>
    <t>-816972429</t>
  </si>
  <si>
    <t>75</t>
  </si>
  <si>
    <t>936104211</t>
  </si>
  <si>
    <t>Zpětná montáž odpadkového koše do betonové patky</t>
  </si>
  <si>
    <t>635061709</t>
  </si>
  <si>
    <t>76</t>
  </si>
  <si>
    <t>936124112</t>
  </si>
  <si>
    <t xml:space="preserve">Zpětná montáž lavičky stabilní parkové </t>
  </si>
  <si>
    <t>1643035503</t>
  </si>
  <si>
    <t>77</t>
  </si>
  <si>
    <t>966001211</t>
  </si>
  <si>
    <t>Demontáž lavičky stabilní zabetonované</t>
  </si>
  <si>
    <t>-435756274</t>
  </si>
  <si>
    <t>997</t>
  </si>
  <si>
    <t>Přesun sutě</t>
  </si>
  <si>
    <t>78</t>
  </si>
  <si>
    <t>997221561</t>
  </si>
  <si>
    <t>Vodorovná doprava suti  do 1 km</t>
  </si>
  <si>
    <t>-1828557669</t>
  </si>
  <si>
    <t>79</t>
  </si>
  <si>
    <t>997221569</t>
  </si>
  <si>
    <t xml:space="preserve">Příplatek ZKD 1 km u vodorovné dopravy suti </t>
  </si>
  <si>
    <t>969926641</t>
  </si>
  <si>
    <t>111,409*16 'Přepočtené koeficientem množství</t>
  </si>
  <si>
    <t>80</t>
  </si>
  <si>
    <t>997221611</t>
  </si>
  <si>
    <t>Nakládání suti na dopravní prostředky pro vodorovnou dopravu</t>
  </si>
  <si>
    <t>1266579353</t>
  </si>
  <si>
    <t>81</t>
  </si>
  <si>
    <t>997221873</t>
  </si>
  <si>
    <t xml:space="preserve">Poplatek za uložení stavebního odpadu na skládce </t>
  </si>
  <si>
    <t>1576913649</t>
  </si>
  <si>
    <t>998</t>
  </si>
  <si>
    <t>Přesun hmot</t>
  </si>
  <si>
    <t>82</t>
  </si>
  <si>
    <t>998223011</t>
  </si>
  <si>
    <t>Přesun hmot pro pozemní komunikace s krytem dlážděným</t>
  </si>
  <si>
    <t>-1793915628</t>
  </si>
  <si>
    <t>Ostatní</t>
  </si>
  <si>
    <t>900</t>
  </si>
  <si>
    <t>Ostatní a vedlejší náklady</t>
  </si>
  <si>
    <t>83</t>
  </si>
  <si>
    <t>900001</t>
  </si>
  <si>
    <t>Geodetické práce</t>
  </si>
  <si>
    <t>kpl</t>
  </si>
  <si>
    <t>512</t>
  </si>
  <si>
    <t>1622843697</t>
  </si>
  <si>
    <t>84</t>
  </si>
  <si>
    <t>900002</t>
  </si>
  <si>
    <t>Kontrolní měření, zátěžová zkouška</t>
  </si>
  <si>
    <t>896602470</t>
  </si>
  <si>
    <t>85</t>
  </si>
  <si>
    <t>900003</t>
  </si>
  <si>
    <t>Bezpečnostní opatření</t>
  </si>
  <si>
    <t>-1948726166</t>
  </si>
  <si>
    <t>86</t>
  </si>
  <si>
    <t>900004</t>
  </si>
  <si>
    <t>Zakreslení skutečného stavu</t>
  </si>
  <si>
    <t>1503590129</t>
  </si>
  <si>
    <t>87</t>
  </si>
  <si>
    <t>900005</t>
  </si>
  <si>
    <t>Zařízení staveniště</t>
  </si>
  <si>
    <t>-1909706982</t>
  </si>
  <si>
    <t>M - Práce a dodávky M</t>
  </si>
  <si>
    <t xml:space="preserve">    21-M - Elektromontáže</t>
  </si>
  <si>
    <t>Práce a dodávky M</t>
  </si>
  <si>
    <t>21-M</t>
  </si>
  <si>
    <t>Elektromontáže</t>
  </si>
  <si>
    <t>21001</t>
  </si>
  <si>
    <t>Elektromontáže - dle samostatnéo rozpočtu</t>
  </si>
  <si>
    <t>-1314278040</t>
  </si>
  <si>
    <t>02 – Osvětlení přechodu pro chodce</t>
  </si>
  <si>
    <t>Přechod pro chodce ul. Bezručova, Bohumín, U Partyzána</t>
  </si>
  <si>
    <t>Ing. Martin Swiatek</t>
  </si>
  <si>
    <t>Ing. Jiří Krejča</t>
  </si>
  <si>
    <t>06275524</t>
  </si>
  <si>
    <t>01 – Přechod pro chodce</t>
  </si>
  <si>
    <t>Přechod pro chodce</t>
  </si>
  <si>
    <t>Osvětlení přechodu pro chodce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</si>
</sst>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9">
    <xf numFmtId="0" fontId="0" fillId="0" borderId="0" xfId="0"/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2" fillId="5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3" borderId="19" xfId="0" applyFont="1" applyFill="1" applyBorder="1" applyAlignment="1" applyProtection="1">
      <alignment horizontal="left" vertical="center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3" borderId="14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4" xfId="0" applyBorder="1" applyProtection="1"/>
    <xf numFmtId="0" fontId="17" fillId="0" borderId="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5" borderId="0" xfId="0" applyFont="1" applyFill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3" fillId="2" borderId="0" xfId="0" applyFont="1" applyFill="1" applyAlignment="1" applyProtection="1">
      <alignment horizontal="center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5" borderId="6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left"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right" vertical="center"/>
    </xf>
    <xf numFmtId="0" fontId="22" fillId="5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zoomScale="120" zoomScaleNormal="120" workbookViewId="0">
      <selection activeCell="BE35" sqref="BE35"/>
    </sheetView>
  </sheetViews>
  <sheetFormatPr defaultRowHeight="11.25"/>
  <cols>
    <col min="1" max="1" width="8.33203125" style="5" customWidth="1"/>
    <col min="2" max="2" width="1.6640625" style="5" customWidth="1"/>
    <col min="3" max="3" width="4.1640625" style="5" customWidth="1"/>
    <col min="4" max="33" width="2.6640625" style="5" customWidth="1"/>
    <col min="34" max="34" width="3.33203125" style="5" customWidth="1"/>
    <col min="35" max="35" width="31.6640625" style="5" customWidth="1"/>
    <col min="36" max="37" width="2.5" style="5" customWidth="1"/>
    <col min="38" max="38" width="8.33203125" style="5" customWidth="1"/>
    <col min="39" max="39" width="3.33203125" style="5" customWidth="1"/>
    <col min="40" max="40" width="13.33203125" style="5" customWidth="1"/>
    <col min="41" max="41" width="7.5" style="5" customWidth="1"/>
    <col min="42" max="42" width="4.1640625" style="5" customWidth="1"/>
    <col min="43" max="43" width="15.6640625" style="5" hidden="1" customWidth="1"/>
    <col min="44" max="44" width="13.6640625" style="5" customWidth="1"/>
    <col min="45" max="47" width="25.83203125" style="5" hidden="1" customWidth="1"/>
    <col min="48" max="49" width="21.6640625" style="5" hidden="1" customWidth="1"/>
    <col min="50" max="51" width="25" style="5" hidden="1" customWidth="1"/>
    <col min="52" max="52" width="21.6640625" style="5" hidden="1" customWidth="1"/>
    <col min="53" max="53" width="19.1640625" style="5" hidden="1" customWidth="1"/>
    <col min="54" max="54" width="25" style="5" hidden="1" customWidth="1"/>
    <col min="55" max="55" width="21.6640625" style="5" hidden="1" customWidth="1"/>
    <col min="56" max="56" width="19.1640625" style="5" hidden="1" customWidth="1"/>
    <col min="57" max="57" width="66.5" style="5" customWidth="1"/>
    <col min="58" max="70" width="9.33203125" style="5"/>
    <col min="71" max="91" width="9.33203125" style="5" hidden="1"/>
    <col min="92" max="16384" width="9.33203125" style="5"/>
  </cols>
  <sheetData>
    <row r="1" spans="1:74">
      <c r="A1" s="147" t="s">
        <v>0</v>
      </c>
      <c r="AZ1" s="147" t="s">
        <v>1</v>
      </c>
      <c r="BA1" s="147" t="s">
        <v>2</v>
      </c>
      <c r="BB1" s="147" t="s">
        <v>1</v>
      </c>
      <c r="BT1" s="147" t="s">
        <v>3</v>
      </c>
      <c r="BU1" s="147" t="s">
        <v>3</v>
      </c>
      <c r="BV1" s="147" t="s">
        <v>4</v>
      </c>
    </row>
    <row r="2" spans="1:74" ht="36.950000000000003" customHeight="1">
      <c r="AR2" s="221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6" t="s">
        <v>6</v>
      </c>
      <c r="BT2" s="6" t="s">
        <v>7</v>
      </c>
    </row>
    <row r="3" spans="1:74" ht="6.9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BS3" s="6" t="s">
        <v>6</v>
      </c>
      <c r="BT3" s="6" t="s">
        <v>8</v>
      </c>
    </row>
    <row r="4" spans="1:74" ht="24.95" customHeight="1">
      <c r="B4" s="9"/>
      <c r="D4" s="10" t="s">
        <v>9</v>
      </c>
      <c r="AR4" s="9"/>
      <c r="AS4" s="148" t="s">
        <v>10</v>
      </c>
      <c r="BE4" s="149" t="s">
        <v>11</v>
      </c>
      <c r="BS4" s="6" t="s">
        <v>12</v>
      </c>
    </row>
    <row r="5" spans="1:74" ht="12" customHeight="1">
      <c r="B5" s="9"/>
      <c r="D5" s="150" t="s">
        <v>13</v>
      </c>
      <c r="K5" s="198" t="s">
        <v>14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9"/>
      <c r="BE5" s="195" t="s">
        <v>15</v>
      </c>
      <c r="BS5" s="6" t="s">
        <v>6</v>
      </c>
    </row>
    <row r="6" spans="1:74" ht="36.950000000000003" customHeight="1">
      <c r="B6" s="9"/>
      <c r="D6" s="151" t="s">
        <v>16</v>
      </c>
      <c r="K6" s="200" t="s">
        <v>535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9"/>
      <c r="BE6" s="196"/>
      <c r="BS6" s="6" t="s">
        <v>6</v>
      </c>
    </row>
    <row r="7" spans="1:74" ht="12" customHeight="1">
      <c r="B7" s="9"/>
      <c r="D7" s="12" t="s">
        <v>17</v>
      </c>
      <c r="K7" s="17" t="s">
        <v>1</v>
      </c>
      <c r="AK7" s="12" t="s">
        <v>18</v>
      </c>
      <c r="AN7" s="17" t="s">
        <v>1</v>
      </c>
      <c r="AR7" s="9"/>
      <c r="BE7" s="196"/>
      <c r="BS7" s="6" t="s">
        <v>6</v>
      </c>
    </row>
    <row r="8" spans="1:74" ht="12" customHeight="1">
      <c r="B8" s="9"/>
      <c r="D8" s="12" t="s">
        <v>19</v>
      </c>
      <c r="K8" s="17" t="s">
        <v>20</v>
      </c>
      <c r="AK8" s="12" t="s">
        <v>21</v>
      </c>
      <c r="AN8" s="4" t="s">
        <v>22</v>
      </c>
      <c r="AR8" s="9"/>
      <c r="BE8" s="196"/>
      <c r="BS8" s="6" t="s">
        <v>6</v>
      </c>
    </row>
    <row r="9" spans="1:74" ht="14.45" customHeight="1">
      <c r="B9" s="9"/>
      <c r="AR9" s="9"/>
      <c r="BE9" s="196"/>
      <c r="BS9" s="6" t="s">
        <v>6</v>
      </c>
    </row>
    <row r="10" spans="1:74" ht="12" customHeight="1">
      <c r="B10" s="9"/>
      <c r="D10" s="12" t="s">
        <v>23</v>
      </c>
      <c r="AK10" s="12" t="s">
        <v>24</v>
      </c>
      <c r="AN10" s="17" t="s">
        <v>1</v>
      </c>
      <c r="AR10" s="9"/>
      <c r="BE10" s="196"/>
      <c r="BS10" s="6" t="s">
        <v>6</v>
      </c>
    </row>
    <row r="11" spans="1:74" ht="18.399999999999999" customHeight="1">
      <c r="B11" s="9"/>
      <c r="E11" s="17" t="s">
        <v>25</v>
      </c>
      <c r="AK11" s="12" t="s">
        <v>26</v>
      </c>
      <c r="AN11" s="17" t="s">
        <v>1</v>
      </c>
      <c r="AR11" s="9"/>
      <c r="BE11" s="196"/>
      <c r="BS11" s="6" t="s">
        <v>6</v>
      </c>
    </row>
    <row r="12" spans="1:74" ht="6.95" customHeight="1">
      <c r="B12" s="9"/>
      <c r="AR12" s="9"/>
      <c r="BE12" s="196"/>
      <c r="BS12" s="6" t="s">
        <v>6</v>
      </c>
    </row>
    <row r="13" spans="1:74" ht="12" customHeight="1">
      <c r="B13" s="9"/>
      <c r="D13" s="12" t="s">
        <v>27</v>
      </c>
      <c r="AK13" s="12" t="s">
        <v>24</v>
      </c>
      <c r="AN13" s="3" t="s">
        <v>28</v>
      </c>
      <c r="AR13" s="9"/>
      <c r="BE13" s="196"/>
      <c r="BS13" s="6" t="s">
        <v>6</v>
      </c>
    </row>
    <row r="14" spans="1:74" ht="12.75">
      <c r="B14" s="9"/>
      <c r="E14" s="201" t="s">
        <v>28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12" t="s">
        <v>26</v>
      </c>
      <c r="AN14" s="3" t="s">
        <v>28</v>
      </c>
      <c r="AR14" s="9"/>
      <c r="BE14" s="196"/>
      <c r="BS14" s="6" t="s">
        <v>6</v>
      </c>
    </row>
    <row r="15" spans="1:74" ht="6.95" customHeight="1">
      <c r="B15" s="9"/>
      <c r="AR15" s="9"/>
      <c r="BE15" s="196"/>
      <c r="BS15" s="6" t="s">
        <v>3</v>
      </c>
    </row>
    <row r="16" spans="1:74" ht="12" customHeight="1">
      <c r="B16" s="9"/>
      <c r="D16" s="12" t="s">
        <v>29</v>
      </c>
      <c r="AK16" s="12" t="s">
        <v>24</v>
      </c>
      <c r="AN16" s="19" t="s">
        <v>538</v>
      </c>
      <c r="AR16" s="9"/>
      <c r="BE16" s="196"/>
      <c r="BS16" s="6" t="s">
        <v>3</v>
      </c>
    </row>
    <row r="17" spans="1:71" ht="18.399999999999999" customHeight="1">
      <c r="B17" s="9"/>
      <c r="E17" s="17" t="s">
        <v>536</v>
      </c>
      <c r="AK17" s="12" t="s">
        <v>26</v>
      </c>
      <c r="AN17" s="17" t="s">
        <v>1</v>
      </c>
      <c r="AR17" s="9"/>
      <c r="BE17" s="196"/>
      <c r="BS17" s="6" t="s">
        <v>30</v>
      </c>
    </row>
    <row r="18" spans="1:71" ht="6.95" customHeight="1">
      <c r="B18" s="9"/>
      <c r="AR18" s="9"/>
      <c r="BE18" s="196"/>
      <c r="BS18" s="6" t="s">
        <v>6</v>
      </c>
    </row>
    <row r="19" spans="1:71" ht="12" customHeight="1">
      <c r="B19" s="9"/>
      <c r="D19" s="12" t="s">
        <v>31</v>
      </c>
      <c r="AK19" s="12" t="s">
        <v>24</v>
      </c>
      <c r="AN19" s="17" t="s">
        <v>1</v>
      </c>
      <c r="AR19" s="9"/>
      <c r="BE19" s="196"/>
      <c r="BS19" s="6" t="s">
        <v>6</v>
      </c>
    </row>
    <row r="20" spans="1:71" ht="18.399999999999999" customHeight="1">
      <c r="B20" s="9"/>
      <c r="E20" s="17" t="s">
        <v>537</v>
      </c>
      <c r="AK20" s="12" t="s">
        <v>26</v>
      </c>
      <c r="AN20" s="17" t="s">
        <v>1</v>
      </c>
      <c r="AR20" s="9"/>
      <c r="BE20" s="196"/>
      <c r="BS20" s="6" t="s">
        <v>30</v>
      </c>
    </row>
    <row r="21" spans="1:71" ht="6.95" customHeight="1">
      <c r="B21" s="9"/>
      <c r="AR21" s="9"/>
      <c r="BE21" s="196"/>
    </row>
    <row r="22" spans="1:71" ht="12" customHeight="1">
      <c r="B22" s="9"/>
      <c r="D22" s="12" t="s">
        <v>32</v>
      </c>
      <c r="AR22" s="9"/>
      <c r="BE22" s="196"/>
    </row>
    <row r="23" spans="1:71" ht="16.5" customHeight="1">
      <c r="B23" s="9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9"/>
      <c r="BE23" s="196"/>
    </row>
    <row r="24" spans="1:71" ht="6.95" customHeight="1">
      <c r="B24" s="9"/>
      <c r="AR24" s="9"/>
      <c r="BE24" s="196"/>
    </row>
    <row r="25" spans="1:71" ht="6.95" customHeight="1">
      <c r="B25" s="9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R25" s="9"/>
      <c r="BE25" s="196"/>
    </row>
    <row r="26" spans="1:71" s="16" customFormat="1" ht="25.9" customHeight="1">
      <c r="A26" s="13"/>
      <c r="B26" s="14"/>
      <c r="C26" s="13"/>
      <c r="D26" s="153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204">
        <f>ROUND(AG94,2)</f>
        <v>0</v>
      </c>
      <c r="AL26" s="205"/>
      <c r="AM26" s="205"/>
      <c r="AN26" s="205"/>
      <c r="AO26" s="205"/>
      <c r="AP26" s="13"/>
      <c r="AQ26" s="13"/>
      <c r="AR26" s="14"/>
      <c r="BE26" s="196"/>
    </row>
    <row r="27" spans="1:71" s="16" customFormat="1" ht="6.95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96"/>
    </row>
    <row r="28" spans="1:71" s="16" customFormat="1" ht="12.75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206" t="s">
        <v>34</v>
      </c>
      <c r="M28" s="206"/>
      <c r="N28" s="206"/>
      <c r="O28" s="206"/>
      <c r="P28" s="206"/>
      <c r="Q28" s="13"/>
      <c r="R28" s="13"/>
      <c r="S28" s="13"/>
      <c r="T28" s="13"/>
      <c r="U28" s="13"/>
      <c r="V28" s="13"/>
      <c r="W28" s="206" t="s">
        <v>35</v>
      </c>
      <c r="X28" s="206"/>
      <c r="Y28" s="206"/>
      <c r="Z28" s="206"/>
      <c r="AA28" s="206"/>
      <c r="AB28" s="206"/>
      <c r="AC28" s="206"/>
      <c r="AD28" s="206"/>
      <c r="AE28" s="206"/>
      <c r="AF28" s="13"/>
      <c r="AG28" s="13"/>
      <c r="AH28" s="13"/>
      <c r="AI28" s="13"/>
      <c r="AJ28" s="13"/>
      <c r="AK28" s="206" t="s">
        <v>36</v>
      </c>
      <c r="AL28" s="206"/>
      <c r="AM28" s="206"/>
      <c r="AN28" s="206"/>
      <c r="AO28" s="206"/>
      <c r="AP28" s="13"/>
      <c r="AQ28" s="13"/>
      <c r="AR28" s="14"/>
      <c r="BE28" s="196"/>
    </row>
    <row r="29" spans="1:71" s="154" customFormat="1" ht="14.45" customHeight="1">
      <c r="B29" s="155"/>
      <c r="D29" s="12" t="s">
        <v>37</v>
      </c>
      <c r="F29" s="12" t="s">
        <v>38</v>
      </c>
      <c r="L29" s="209">
        <v>0.21</v>
      </c>
      <c r="M29" s="208"/>
      <c r="N29" s="208"/>
      <c r="O29" s="208"/>
      <c r="P29" s="208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ROUND(AV94, 2)</f>
        <v>0</v>
      </c>
      <c r="AL29" s="208"/>
      <c r="AM29" s="208"/>
      <c r="AN29" s="208"/>
      <c r="AO29" s="208"/>
      <c r="AR29" s="155"/>
      <c r="BE29" s="197"/>
    </row>
    <row r="30" spans="1:71" s="154" customFormat="1" ht="14.45" customHeight="1">
      <c r="B30" s="155"/>
      <c r="F30" s="12" t="s">
        <v>39</v>
      </c>
      <c r="L30" s="209">
        <v>0.15</v>
      </c>
      <c r="M30" s="208"/>
      <c r="N30" s="208"/>
      <c r="O30" s="208"/>
      <c r="P30" s="208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ROUND(AW94, 2)</f>
        <v>0</v>
      </c>
      <c r="AL30" s="208"/>
      <c r="AM30" s="208"/>
      <c r="AN30" s="208"/>
      <c r="AO30" s="208"/>
      <c r="AR30" s="155"/>
      <c r="BE30" s="197"/>
    </row>
    <row r="31" spans="1:71" s="154" customFormat="1" ht="14.45" hidden="1" customHeight="1">
      <c r="B31" s="155"/>
      <c r="F31" s="12" t="s">
        <v>40</v>
      </c>
      <c r="L31" s="209">
        <v>0.21</v>
      </c>
      <c r="M31" s="208"/>
      <c r="N31" s="208"/>
      <c r="O31" s="208"/>
      <c r="P31" s="208"/>
      <c r="W31" s="207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155"/>
      <c r="BE31" s="197"/>
    </row>
    <row r="32" spans="1:71" s="154" customFormat="1" ht="14.45" hidden="1" customHeight="1">
      <c r="B32" s="155"/>
      <c r="F32" s="12" t="s">
        <v>41</v>
      </c>
      <c r="L32" s="209">
        <v>0.15</v>
      </c>
      <c r="M32" s="208"/>
      <c r="N32" s="208"/>
      <c r="O32" s="208"/>
      <c r="P32" s="208"/>
      <c r="W32" s="207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155"/>
      <c r="BE32" s="197"/>
    </row>
    <row r="33" spans="1:57" s="154" customFormat="1" ht="14.45" hidden="1" customHeight="1">
      <c r="B33" s="155"/>
      <c r="F33" s="12" t="s">
        <v>42</v>
      </c>
      <c r="L33" s="209">
        <v>0</v>
      </c>
      <c r="M33" s="208"/>
      <c r="N33" s="208"/>
      <c r="O33" s="208"/>
      <c r="P33" s="208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155"/>
      <c r="BE33" s="197"/>
    </row>
    <row r="34" spans="1:57" s="16" customFormat="1" ht="6.95" customHeight="1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96"/>
    </row>
    <row r="35" spans="1:57" s="16" customFormat="1" ht="25.9" customHeight="1">
      <c r="A35" s="13"/>
      <c r="B35" s="14"/>
      <c r="C35" s="156"/>
      <c r="D35" s="157" t="s">
        <v>43</v>
      </c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9" t="s">
        <v>44</v>
      </c>
      <c r="U35" s="158"/>
      <c r="V35" s="158"/>
      <c r="W35" s="158"/>
      <c r="X35" s="210" t="s">
        <v>45</v>
      </c>
      <c r="Y35" s="211"/>
      <c r="Z35" s="211"/>
      <c r="AA35" s="211"/>
      <c r="AB35" s="211"/>
      <c r="AC35" s="158"/>
      <c r="AD35" s="158"/>
      <c r="AE35" s="158"/>
      <c r="AF35" s="158"/>
      <c r="AG35" s="158"/>
      <c r="AH35" s="158"/>
      <c r="AI35" s="158"/>
      <c r="AJ35" s="158"/>
      <c r="AK35" s="212">
        <f>SUM(AK26:AK33)</f>
        <v>0</v>
      </c>
      <c r="AL35" s="211"/>
      <c r="AM35" s="211"/>
      <c r="AN35" s="211"/>
      <c r="AO35" s="213"/>
      <c r="AP35" s="156"/>
      <c r="AQ35" s="156"/>
      <c r="AR35" s="14"/>
      <c r="BE35" s="13"/>
    </row>
    <row r="36" spans="1:57" s="16" customFormat="1" ht="6.95" customHeight="1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6" customFormat="1" ht="14.45" customHeight="1">
      <c r="A37" s="13"/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4"/>
      <c r="BE37" s="13"/>
    </row>
    <row r="38" spans="1:57" ht="14.45" customHeight="1">
      <c r="B38" s="9"/>
      <c r="AR38" s="9"/>
    </row>
    <row r="39" spans="1:57" ht="14.45" customHeight="1">
      <c r="B39" s="9"/>
      <c r="AR39" s="9"/>
    </row>
    <row r="40" spans="1:57" ht="14.45" customHeight="1">
      <c r="B40" s="9"/>
      <c r="AR40" s="9"/>
    </row>
    <row r="41" spans="1:57" ht="14.45" customHeight="1">
      <c r="B41" s="9"/>
      <c r="AR41" s="9"/>
    </row>
    <row r="42" spans="1:57" ht="14.45" customHeight="1">
      <c r="B42" s="9"/>
      <c r="AR42" s="9"/>
    </row>
    <row r="43" spans="1:57" ht="14.45" customHeight="1">
      <c r="B43" s="9"/>
      <c r="AR43" s="9"/>
    </row>
    <row r="44" spans="1:57" ht="14.45" customHeight="1">
      <c r="B44" s="9"/>
      <c r="AR44" s="9"/>
    </row>
    <row r="45" spans="1:57" ht="14.45" customHeight="1">
      <c r="B45" s="9"/>
      <c r="AR45" s="9"/>
    </row>
    <row r="46" spans="1:57" ht="14.45" customHeight="1">
      <c r="B46" s="9"/>
      <c r="AR46" s="9"/>
    </row>
    <row r="47" spans="1:57" ht="14.45" customHeight="1">
      <c r="B47" s="9"/>
      <c r="AR47" s="9"/>
    </row>
    <row r="48" spans="1:57" ht="14.45" customHeight="1">
      <c r="B48" s="9"/>
      <c r="AR48" s="9"/>
    </row>
    <row r="49" spans="1:57" s="16" customFormat="1" ht="14.45" customHeight="1">
      <c r="B49" s="15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15"/>
    </row>
    <row r="50" spans="1:57">
      <c r="B50" s="9"/>
      <c r="AR50" s="9"/>
    </row>
    <row r="51" spans="1:57">
      <c r="B51" s="9"/>
      <c r="AR51" s="9"/>
    </row>
    <row r="52" spans="1:57">
      <c r="B52" s="9"/>
      <c r="AR52" s="9"/>
    </row>
    <row r="53" spans="1:57">
      <c r="B53" s="9"/>
      <c r="AR53" s="9"/>
    </row>
    <row r="54" spans="1:57">
      <c r="B54" s="9"/>
      <c r="AR54" s="9"/>
    </row>
    <row r="55" spans="1:57">
      <c r="B55" s="9"/>
      <c r="AR55" s="9"/>
    </row>
    <row r="56" spans="1:57">
      <c r="B56" s="9"/>
      <c r="AR56" s="9"/>
    </row>
    <row r="57" spans="1:57">
      <c r="B57" s="9"/>
      <c r="AR57" s="9"/>
    </row>
    <row r="58" spans="1:57">
      <c r="B58" s="9"/>
      <c r="AR58" s="9"/>
    </row>
    <row r="59" spans="1:57">
      <c r="B59" s="9"/>
      <c r="AR59" s="9"/>
    </row>
    <row r="60" spans="1:57" s="16" customFormat="1" ht="12.75">
      <c r="A60" s="13"/>
      <c r="B60" s="14"/>
      <c r="C60" s="13"/>
      <c r="D60" s="40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0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0" t="s">
        <v>48</v>
      </c>
      <c r="AI60" s="41"/>
      <c r="AJ60" s="41"/>
      <c r="AK60" s="41"/>
      <c r="AL60" s="41"/>
      <c r="AM60" s="40" t="s">
        <v>49</v>
      </c>
      <c r="AN60" s="41"/>
      <c r="AO60" s="41"/>
      <c r="AP60" s="13"/>
      <c r="AQ60" s="13"/>
      <c r="AR60" s="14"/>
      <c r="BE60" s="13"/>
    </row>
    <row r="61" spans="1:57">
      <c r="B61" s="9"/>
      <c r="AR61" s="9"/>
    </row>
    <row r="62" spans="1:57">
      <c r="B62" s="9"/>
      <c r="AR62" s="9"/>
    </row>
    <row r="63" spans="1:57">
      <c r="B63" s="9"/>
      <c r="AR63" s="9"/>
    </row>
    <row r="64" spans="1:57" s="16" customFormat="1" ht="12.75">
      <c r="A64" s="13"/>
      <c r="B64" s="14"/>
      <c r="C64" s="13"/>
      <c r="D64" s="38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38" t="s">
        <v>51</v>
      </c>
      <c r="AI64" s="44"/>
      <c r="AJ64" s="44"/>
      <c r="AK64" s="44"/>
      <c r="AL64" s="44"/>
      <c r="AM64" s="44"/>
      <c r="AN64" s="44"/>
      <c r="AO64" s="44"/>
      <c r="AP64" s="13"/>
      <c r="AQ64" s="13"/>
      <c r="AR64" s="14"/>
      <c r="BE64" s="13"/>
    </row>
    <row r="65" spans="1:57">
      <c r="B65" s="9"/>
      <c r="AR65" s="9"/>
    </row>
    <row r="66" spans="1:57">
      <c r="B66" s="9"/>
      <c r="AR66" s="9"/>
    </row>
    <row r="67" spans="1:57">
      <c r="B67" s="9"/>
      <c r="AR67" s="9"/>
    </row>
    <row r="68" spans="1:57">
      <c r="B68" s="9"/>
      <c r="AR68" s="9"/>
    </row>
    <row r="69" spans="1:57">
      <c r="B69" s="9"/>
      <c r="AR69" s="9"/>
    </row>
    <row r="70" spans="1:57">
      <c r="B70" s="9"/>
      <c r="AR70" s="9"/>
    </row>
    <row r="71" spans="1:57">
      <c r="B71" s="9"/>
      <c r="AR71" s="9"/>
    </row>
    <row r="72" spans="1:57">
      <c r="B72" s="9"/>
      <c r="AR72" s="9"/>
    </row>
    <row r="73" spans="1:57">
      <c r="B73" s="9"/>
      <c r="AR73" s="9"/>
    </row>
    <row r="74" spans="1:57">
      <c r="B74" s="9"/>
      <c r="AR74" s="9"/>
    </row>
    <row r="75" spans="1:57" s="16" customFormat="1" ht="12.75">
      <c r="A75" s="13"/>
      <c r="B75" s="14"/>
      <c r="C75" s="13"/>
      <c r="D75" s="40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0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0" t="s">
        <v>48</v>
      </c>
      <c r="AI75" s="41"/>
      <c r="AJ75" s="41"/>
      <c r="AK75" s="41"/>
      <c r="AL75" s="41"/>
      <c r="AM75" s="40" t="s">
        <v>49</v>
      </c>
      <c r="AN75" s="41"/>
      <c r="AO75" s="41"/>
      <c r="AP75" s="13"/>
      <c r="AQ75" s="13"/>
      <c r="AR75" s="14"/>
      <c r="BE75" s="13"/>
    </row>
    <row r="76" spans="1:57" s="16" customFormat="1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4"/>
      <c r="BE76" s="13"/>
    </row>
    <row r="77" spans="1:57" s="16" customFormat="1" ht="6.95" customHeight="1">
      <c r="A77" s="1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14"/>
      <c r="BE77" s="13"/>
    </row>
    <row r="81" spans="1:91" s="16" customFormat="1" ht="6.95" customHeight="1">
      <c r="A81" s="1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14"/>
      <c r="BE81" s="13"/>
    </row>
    <row r="82" spans="1:91" s="16" customFormat="1" ht="24.95" customHeight="1">
      <c r="A82" s="13"/>
      <c r="B82" s="14"/>
      <c r="C82" s="10" t="s">
        <v>52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4"/>
      <c r="BE82" s="13"/>
    </row>
    <row r="83" spans="1:91" s="16" customFormat="1" ht="6.95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4"/>
      <c r="BE83" s="13"/>
    </row>
    <row r="84" spans="1:91" s="160" customFormat="1" ht="12" customHeight="1">
      <c r="B84" s="161"/>
      <c r="C84" s="12" t="s">
        <v>13</v>
      </c>
      <c r="L84" s="160" t="str">
        <f>K5</f>
        <v>S</v>
      </c>
      <c r="AR84" s="161"/>
    </row>
    <row r="85" spans="1:91" s="162" customFormat="1" ht="36.950000000000003" customHeight="1">
      <c r="B85" s="163"/>
      <c r="C85" s="164" t="s">
        <v>16</v>
      </c>
      <c r="L85" s="232" t="str">
        <f>K6</f>
        <v>Přechod pro chodce ul. Bezručova, Bohumín, U Partyzána</v>
      </c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R85" s="163"/>
    </row>
    <row r="86" spans="1:91" s="16" customFormat="1" ht="6.95" customHeight="1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4"/>
      <c r="BE86" s="13"/>
    </row>
    <row r="87" spans="1:91" s="16" customFormat="1" ht="12" customHeight="1">
      <c r="A87" s="13"/>
      <c r="B87" s="14"/>
      <c r="C87" s="12" t="s">
        <v>19</v>
      </c>
      <c r="D87" s="13"/>
      <c r="E87" s="13"/>
      <c r="F87" s="13"/>
      <c r="G87" s="13"/>
      <c r="H87" s="13"/>
      <c r="I87" s="13"/>
      <c r="J87" s="13"/>
      <c r="K87" s="13"/>
      <c r="L87" s="165" t="str">
        <f>IF(K8="","",K8)</f>
        <v>Bohumín</v>
      </c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2" t="s">
        <v>21</v>
      </c>
      <c r="AJ87" s="13"/>
      <c r="AK87" s="13"/>
      <c r="AL87" s="13"/>
      <c r="AM87" s="214" t="str">
        <f>IF(AN8= "","",AN8)</f>
        <v>21.1.2021</v>
      </c>
      <c r="AN87" s="214"/>
      <c r="AO87" s="13"/>
      <c r="AP87" s="13"/>
      <c r="AQ87" s="13"/>
      <c r="AR87" s="14"/>
      <c r="BE87" s="13"/>
    </row>
    <row r="88" spans="1:91" s="16" customFormat="1" ht="6.95" customHeight="1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4"/>
      <c r="BE88" s="13"/>
    </row>
    <row r="89" spans="1:91" s="16" customFormat="1" ht="15.2" customHeight="1">
      <c r="A89" s="13"/>
      <c r="B89" s="14"/>
      <c r="C89" s="12" t="s">
        <v>23</v>
      </c>
      <c r="D89" s="13"/>
      <c r="E89" s="13"/>
      <c r="F89" s="13"/>
      <c r="G89" s="13"/>
      <c r="H89" s="13"/>
      <c r="I89" s="13"/>
      <c r="J89" s="13"/>
      <c r="K89" s="13"/>
      <c r="L89" s="160" t="str">
        <f>IF(E11= "","",E11)</f>
        <v>Město Bohumín</v>
      </c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2" t="s">
        <v>29</v>
      </c>
      <c r="AJ89" s="13"/>
      <c r="AK89" s="13"/>
      <c r="AL89" s="13"/>
      <c r="AM89" s="215" t="str">
        <f>IF(E17="","",E17)</f>
        <v>Ing. Martin Swiatek</v>
      </c>
      <c r="AN89" s="216"/>
      <c r="AO89" s="216"/>
      <c r="AP89" s="216"/>
      <c r="AQ89" s="13"/>
      <c r="AR89" s="14"/>
      <c r="AS89" s="217" t="s">
        <v>53</v>
      </c>
      <c r="AT89" s="218"/>
      <c r="AU89" s="77"/>
      <c r="AV89" s="77"/>
      <c r="AW89" s="77"/>
      <c r="AX89" s="77"/>
      <c r="AY89" s="77"/>
      <c r="AZ89" s="77"/>
      <c r="BA89" s="77"/>
      <c r="BB89" s="77"/>
      <c r="BC89" s="77"/>
      <c r="BD89" s="166"/>
      <c r="BE89" s="13"/>
    </row>
    <row r="90" spans="1:91" s="16" customFormat="1" ht="15.2" customHeight="1">
      <c r="A90" s="13"/>
      <c r="B90" s="14"/>
      <c r="C90" s="12" t="s">
        <v>27</v>
      </c>
      <c r="D90" s="13"/>
      <c r="E90" s="13"/>
      <c r="F90" s="13"/>
      <c r="G90" s="13"/>
      <c r="H90" s="13"/>
      <c r="I90" s="13"/>
      <c r="J90" s="13"/>
      <c r="K90" s="13"/>
      <c r="L90" s="160" t="str">
        <f>IF(E14= "Vyplň údaj","",E14)</f>
        <v/>
      </c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2" t="s">
        <v>31</v>
      </c>
      <c r="AJ90" s="13"/>
      <c r="AK90" s="13"/>
      <c r="AL90" s="13"/>
      <c r="AM90" s="215" t="str">
        <f>IF(E20="","",E20)</f>
        <v>Ing. Jiří Krejča</v>
      </c>
      <c r="AN90" s="216"/>
      <c r="AO90" s="216"/>
      <c r="AP90" s="216"/>
      <c r="AQ90" s="13"/>
      <c r="AR90" s="14"/>
      <c r="AS90" s="219"/>
      <c r="AT90" s="220"/>
      <c r="AU90" s="110"/>
      <c r="AV90" s="110"/>
      <c r="AW90" s="110"/>
      <c r="AX90" s="110"/>
      <c r="AY90" s="110"/>
      <c r="AZ90" s="110"/>
      <c r="BA90" s="110"/>
      <c r="BB90" s="110"/>
      <c r="BC90" s="110"/>
      <c r="BD90" s="167"/>
      <c r="BE90" s="13"/>
    </row>
    <row r="91" spans="1:91" s="16" customFormat="1" ht="10.9" customHeight="1">
      <c r="A91" s="13"/>
      <c r="B91" s="14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4"/>
      <c r="AS91" s="219"/>
      <c r="AT91" s="220"/>
      <c r="AU91" s="110"/>
      <c r="AV91" s="110"/>
      <c r="AW91" s="110"/>
      <c r="AX91" s="110"/>
      <c r="AY91" s="110"/>
      <c r="AZ91" s="110"/>
      <c r="BA91" s="110"/>
      <c r="BB91" s="110"/>
      <c r="BC91" s="110"/>
      <c r="BD91" s="167"/>
      <c r="BE91" s="13"/>
    </row>
    <row r="92" spans="1:91" s="16" customFormat="1" ht="29.25" customHeight="1">
      <c r="A92" s="13"/>
      <c r="B92" s="14"/>
      <c r="C92" s="227" t="s">
        <v>54</v>
      </c>
      <c r="D92" s="228"/>
      <c r="E92" s="228"/>
      <c r="F92" s="228"/>
      <c r="G92" s="228"/>
      <c r="H92" s="33"/>
      <c r="I92" s="229" t="s">
        <v>55</v>
      </c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8"/>
      <c r="AD92" s="228"/>
      <c r="AE92" s="228"/>
      <c r="AF92" s="228"/>
      <c r="AG92" s="230" t="s">
        <v>56</v>
      </c>
      <c r="AH92" s="228"/>
      <c r="AI92" s="228"/>
      <c r="AJ92" s="228"/>
      <c r="AK92" s="228"/>
      <c r="AL92" s="228"/>
      <c r="AM92" s="228"/>
      <c r="AN92" s="229" t="s">
        <v>57</v>
      </c>
      <c r="AO92" s="228"/>
      <c r="AP92" s="231"/>
      <c r="AQ92" s="168" t="s">
        <v>58</v>
      </c>
      <c r="AR92" s="14"/>
      <c r="AS92" s="70" t="s">
        <v>59</v>
      </c>
      <c r="AT92" s="71" t="s">
        <v>60</v>
      </c>
      <c r="AU92" s="71" t="s">
        <v>61</v>
      </c>
      <c r="AV92" s="71" t="s">
        <v>62</v>
      </c>
      <c r="AW92" s="71" t="s">
        <v>63</v>
      </c>
      <c r="AX92" s="71" t="s">
        <v>64</v>
      </c>
      <c r="AY92" s="71" t="s">
        <v>65</v>
      </c>
      <c r="AZ92" s="71" t="s">
        <v>66</v>
      </c>
      <c r="BA92" s="71" t="s">
        <v>67</v>
      </c>
      <c r="BB92" s="71" t="s">
        <v>68</v>
      </c>
      <c r="BC92" s="71" t="s">
        <v>69</v>
      </c>
      <c r="BD92" s="72" t="s">
        <v>70</v>
      </c>
      <c r="BE92" s="13"/>
    </row>
    <row r="93" spans="1:91" s="16" customFormat="1" ht="10.9" customHeight="1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4"/>
      <c r="AS93" s="76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169"/>
      <c r="BE93" s="13"/>
    </row>
    <row r="94" spans="1:91" s="170" customFormat="1" ht="32.450000000000003" customHeight="1">
      <c r="B94" s="171"/>
      <c r="C94" s="74" t="s">
        <v>71</v>
      </c>
      <c r="D94" s="172"/>
      <c r="E94" s="172"/>
      <c r="F94" s="172"/>
      <c r="G94" s="172"/>
      <c r="H94" s="172"/>
      <c r="I94" s="172"/>
      <c r="J94" s="172"/>
      <c r="K94" s="172"/>
      <c r="L94" s="172"/>
      <c r="M94" s="172"/>
      <c r="N94" s="172"/>
      <c r="O94" s="172"/>
      <c r="P94" s="172"/>
      <c r="Q94" s="172"/>
      <c r="R94" s="172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  <c r="AF94" s="172"/>
      <c r="AG94" s="225">
        <f>ROUND(SUM(AG95:AG96),2)</f>
        <v>0</v>
      </c>
      <c r="AH94" s="225"/>
      <c r="AI94" s="225"/>
      <c r="AJ94" s="225"/>
      <c r="AK94" s="225"/>
      <c r="AL94" s="225"/>
      <c r="AM94" s="225"/>
      <c r="AN94" s="226">
        <f>SUM(AG94,AT94)</f>
        <v>0</v>
      </c>
      <c r="AO94" s="226"/>
      <c r="AP94" s="226"/>
      <c r="AQ94" s="173" t="s">
        <v>1</v>
      </c>
      <c r="AR94" s="171"/>
      <c r="AS94" s="174">
        <f>ROUND(SUM(AS95:AS96),2)</f>
        <v>0</v>
      </c>
      <c r="AT94" s="175">
        <f>ROUND(SUM(AV94:AW94),2)</f>
        <v>0</v>
      </c>
      <c r="AU94" s="176">
        <f>ROUND(SUM(AU95:AU96),5)</f>
        <v>0</v>
      </c>
      <c r="AV94" s="175">
        <f>ROUND(AZ94*L29,2)</f>
        <v>0</v>
      </c>
      <c r="AW94" s="175">
        <f>ROUND(BA94*L30,2)</f>
        <v>0</v>
      </c>
      <c r="AX94" s="175">
        <f>ROUND(BB94*L29,2)</f>
        <v>0</v>
      </c>
      <c r="AY94" s="175">
        <f>ROUND(BC94*L30,2)</f>
        <v>0</v>
      </c>
      <c r="AZ94" s="175">
        <f>ROUND(SUM(AZ95:AZ96),2)</f>
        <v>0</v>
      </c>
      <c r="BA94" s="175">
        <f>ROUND(SUM(BA95:BA96),2)</f>
        <v>0</v>
      </c>
      <c r="BB94" s="175">
        <f>ROUND(SUM(BB95:BB96),2)</f>
        <v>0</v>
      </c>
      <c r="BC94" s="175">
        <f>ROUND(SUM(BC95:BC96),2)</f>
        <v>0</v>
      </c>
      <c r="BD94" s="177">
        <f>ROUND(SUM(BD95:BD96),2)</f>
        <v>0</v>
      </c>
      <c r="BS94" s="178" t="s">
        <v>72</v>
      </c>
      <c r="BT94" s="178" t="s">
        <v>73</v>
      </c>
      <c r="BU94" s="179" t="s">
        <v>74</v>
      </c>
      <c r="BV94" s="178" t="s">
        <v>75</v>
      </c>
      <c r="BW94" s="178" t="s">
        <v>4</v>
      </c>
      <c r="BX94" s="178" t="s">
        <v>76</v>
      </c>
      <c r="CL94" s="178" t="s">
        <v>1</v>
      </c>
    </row>
    <row r="95" spans="1:91" s="189" customFormat="1" ht="16.5" customHeight="1">
      <c r="A95" s="180" t="s">
        <v>77</v>
      </c>
      <c r="B95" s="181"/>
      <c r="C95" s="182"/>
      <c r="D95" s="224" t="s">
        <v>78</v>
      </c>
      <c r="E95" s="224"/>
      <c r="F95" s="224"/>
      <c r="G95" s="224"/>
      <c r="H95" s="224"/>
      <c r="I95" s="183"/>
      <c r="J95" s="224" t="s">
        <v>540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'01 – Přechod pro chodce'!J30</f>
        <v>0</v>
      </c>
      <c r="AH95" s="223"/>
      <c r="AI95" s="223"/>
      <c r="AJ95" s="223"/>
      <c r="AK95" s="223"/>
      <c r="AL95" s="223"/>
      <c r="AM95" s="223"/>
      <c r="AN95" s="222">
        <f>SUM(AG95,AT95)</f>
        <v>0</v>
      </c>
      <c r="AO95" s="223"/>
      <c r="AP95" s="223"/>
      <c r="AQ95" s="184" t="s">
        <v>79</v>
      </c>
      <c r="AR95" s="181"/>
      <c r="AS95" s="185">
        <v>0</v>
      </c>
      <c r="AT95" s="186">
        <f>ROUND(SUM(AV95:AW95),2)</f>
        <v>0</v>
      </c>
      <c r="AU95" s="187">
        <f>'01 – Přechod pro chodce'!P127</f>
        <v>0</v>
      </c>
      <c r="AV95" s="186">
        <f>'01 – Přechod pro chodce'!J33</f>
        <v>0</v>
      </c>
      <c r="AW95" s="186">
        <f>'01 – Přechod pro chodce'!J34</f>
        <v>0</v>
      </c>
      <c r="AX95" s="186">
        <f>'01 – Přechod pro chodce'!J35</f>
        <v>0</v>
      </c>
      <c r="AY95" s="186">
        <f>'01 – Přechod pro chodce'!J36</f>
        <v>0</v>
      </c>
      <c r="AZ95" s="186">
        <f>'01 – Přechod pro chodce'!F33</f>
        <v>0</v>
      </c>
      <c r="BA95" s="186">
        <f>'01 – Přechod pro chodce'!F34</f>
        <v>0</v>
      </c>
      <c r="BB95" s="186">
        <f>'01 – Přechod pro chodce'!F35</f>
        <v>0</v>
      </c>
      <c r="BC95" s="186">
        <f>'01 – Přechod pro chodce'!F36</f>
        <v>0</v>
      </c>
      <c r="BD95" s="188">
        <f>'01 – Přechod pro chodce'!F37</f>
        <v>0</v>
      </c>
      <c r="BT95" s="190" t="s">
        <v>80</v>
      </c>
      <c r="BV95" s="190" t="s">
        <v>75</v>
      </c>
      <c r="BW95" s="190" t="s">
        <v>81</v>
      </c>
      <c r="BX95" s="190" t="s">
        <v>4</v>
      </c>
      <c r="CL95" s="190" t="s">
        <v>1</v>
      </c>
      <c r="CM95" s="190" t="s">
        <v>82</v>
      </c>
    </row>
    <row r="96" spans="1:91" s="189" customFormat="1" ht="16.5" customHeight="1">
      <c r="A96" s="180" t="s">
        <v>77</v>
      </c>
      <c r="B96" s="181"/>
      <c r="C96" s="182"/>
      <c r="D96" s="224" t="s">
        <v>83</v>
      </c>
      <c r="E96" s="224"/>
      <c r="F96" s="224"/>
      <c r="G96" s="224"/>
      <c r="H96" s="224"/>
      <c r="I96" s="183"/>
      <c r="J96" s="224" t="s">
        <v>541</v>
      </c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24"/>
      <c r="Z96" s="224"/>
      <c r="AA96" s="224"/>
      <c r="AB96" s="224"/>
      <c r="AC96" s="224"/>
      <c r="AD96" s="224"/>
      <c r="AE96" s="224"/>
      <c r="AF96" s="224"/>
      <c r="AG96" s="222">
        <f>'02 – Osvětlení přechodu'!J30</f>
        <v>0</v>
      </c>
      <c r="AH96" s="223"/>
      <c r="AI96" s="223"/>
      <c r="AJ96" s="223"/>
      <c r="AK96" s="223"/>
      <c r="AL96" s="223"/>
      <c r="AM96" s="223"/>
      <c r="AN96" s="222">
        <f>SUM(AG96,AT96)</f>
        <v>0</v>
      </c>
      <c r="AO96" s="223"/>
      <c r="AP96" s="223"/>
      <c r="AQ96" s="184" t="s">
        <v>79</v>
      </c>
      <c r="AR96" s="181"/>
      <c r="AS96" s="191">
        <v>0</v>
      </c>
      <c r="AT96" s="192">
        <f>ROUND(SUM(AV96:AW96),2)</f>
        <v>0</v>
      </c>
      <c r="AU96" s="193">
        <f>'02 – Osvětlení přechodu'!P118</f>
        <v>0</v>
      </c>
      <c r="AV96" s="192">
        <f>'02 – Osvětlení přechodu'!J33</f>
        <v>0</v>
      </c>
      <c r="AW96" s="192">
        <f>'02 – Osvětlení přechodu'!J34</f>
        <v>0</v>
      </c>
      <c r="AX96" s="192">
        <f>'02 – Osvětlení přechodu'!J35</f>
        <v>0</v>
      </c>
      <c r="AY96" s="192">
        <f>'02 – Osvětlení přechodu'!J36</f>
        <v>0</v>
      </c>
      <c r="AZ96" s="192">
        <f>'02 – Osvětlení přechodu'!F33</f>
        <v>0</v>
      </c>
      <c r="BA96" s="192">
        <f>'02 – Osvětlení přechodu'!F34</f>
        <v>0</v>
      </c>
      <c r="BB96" s="192">
        <f>'02 – Osvětlení přechodu'!F35</f>
        <v>0</v>
      </c>
      <c r="BC96" s="192">
        <f>'02 – Osvětlení přechodu'!F36</f>
        <v>0</v>
      </c>
      <c r="BD96" s="194">
        <f>'02 – Osvětlení přechodu'!F37</f>
        <v>0</v>
      </c>
      <c r="BT96" s="190" t="s">
        <v>80</v>
      </c>
      <c r="BV96" s="190" t="s">
        <v>75</v>
      </c>
      <c r="BW96" s="190" t="s">
        <v>84</v>
      </c>
      <c r="BX96" s="190" t="s">
        <v>4</v>
      </c>
      <c r="CL96" s="190" t="s">
        <v>1</v>
      </c>
      <c r="CM96" s="190" t="s">
        <v>82</v>
      </c>
    </row>
    <row r="97" spans="1:57" s="16" customFormat="1" ht="30" customHeight="1">
      <c r="A97" s="13"/>
      <c r="B97" s="14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4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</row>
    <row r="98" spans="1:57" s="16" customFormat="1" ht="6.95" customHeight="1">
      <c r="A98" s="13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14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</row>
  </sheetData>
  <sheetProtection algorithmName="SHA-512" hashValue="a1u5Zvih+1R/mk67rujnSXx2CzciEQsZZVi9QQ5GBM3Klji02S96rWuAxEkghS+My+dy0Adph5OWodjfd/8QxA==" saltValue="a5R+NbRbCZE8keDliYcfUg==" spinCount="100000" sheet="1" objects="1" scenarios="1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01 - Přechod pro chodce'!C2" display="/" xr:uid="{00000000-0004-0000-0000-000000000000}"/>
    <hyperlink ref="A96" location="'02 -  02 - Veřejné osvětlení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3"/>
  <sheetViews>
    <sheetView showGridLines="0" zoomScale="120" zoomScaleNormal="120" workbookViewId="0">
      <selection activeCell="V39" sqref="V39"/>
    </sheetView>
  </sheetViews>
  <sheetFormatPr defaultRowHeight="11.25"/>
  <cols>
    <col min="1" max="1" width="8.33203125" style="5" customWidth="1"/>
    <col min="2" max="2" width="1.1640625" style="5" customWidth="1"/>
    <col min="3" max="3" width="4.1640625" style="5" customWidth="1"/>
    <col min="4" max="4" width="4.33203125" style="5" customWidth="1"/>
    <col min="5" max="5" width="17.1640625" style="5" customWidth="1"/>
    <col min="6" max="6" width="50.83203125" style="5" customWidth="1"/>
    <col min="7" max="7" width="7.5" style="5" customWidth="1"/>
    <col min="8" max="8" width="14" style="5" customWidth="1"/>
    <col min="9" max="9" width="15.83203125" style="5" customWidth="1"/>
    <col min="10" max="10" width="22.33203125" style="5" customWidth="1"/>
    <col min="11" max="11" width="22.33203125" style="5" hidden="1" customWidth="1"/>
    <col min="12" max="12" width="9.33203125" style="5" customWidth="1"/>
    <col min="13" max="13" width="10.83203125" style="5" hidden="1" customWidth="1"/>
    <col min="14" max="14" width="9.33203125" style="5" hidden="1"/>
    <col min="15" max="20" width="14.1640625" style="5" hidden="1" customWidth="1"/>
    <col min="21" max="21" width="16.33203125" style="5" hidden="1" customWidth="1"/>
    <col min="22" max="22" width="12.33203125" style="5" customWidth="1"/>
    <col min="23" max="23" width="16.33203125" style="5" customWidth="1"/>
    <col min="24" max="24" width="12.33203125" style="5" customWidth="1"/>
    <col min="25" max="25" width="15" style="5" customWidth="1"/>
    <col min="26" max="26" width="11" style="5" customWidth="1"/>
    <col min="27" max="27" width="15" style="5" customWidth="1"/>
    <col min="28" max="28" width="16.33203125" style="5" customWidth="1"/>
    <col min="29" max="29" width="11" style="5" customWidth="1"/>
    <col min="30" max="30" width="15" style="5" customWidth="1"/>
    <col min="31" max="31" width="16.33203125" style="5" customWidth="1"/>
    <col min="32" max="43" width="9.33203125" style="5"/>
    <col min="44" max="65" width="9.33203125" style="5" hidden="1"/>
    <col min="66" max="16384" width="9.33203125" style="5"/>
  </cols>
  <sheetData>
    <row r="2" spans="1:46" ht="36.950000000000003" customHeight="1">
      <c r="L2" s="221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6" t="s">
        <v>81</v>
      </c>
    </row>
    <row r="3" spans="1:46" ht="6.9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82</v>
      </c>
    </row>
    <row r="4" spans="1:46" ht="24.95" customHeight="1">
      <c r="B4" s="9"/>
      <c r="D4" s="10" t="s">
        <v>85</v>
      </c>
      <c r="L4" s="9"/>
      <c r="M4" s="11" t="s">
        <v>10</v>
      </c>
      <c r="AT4" s="6" t="s">
        <v>3</v>
      </c>
    </row>
    <row r="5" spans="1:46" ht="6.95" customHeight="1">
      <c r="B5" s="9"/>
      <c r="L5" s="9"/>
    </row>
    <row r="6" spans="1:46" ht="12" customHeight="1">
      <c r="B6" s="9"/>
      <c r="D6" s="12" t="s">
        <v>16</v>
      </c>
      <c r="L6" s="9"/>
    </row>
    <row r="7" spans="1:46" ht="16.5" customHeight="1">
      <c r="B7" s="9"/>
      <c r="E7" s="235" t="str">
        <f>'Rekapitulace stavby'!K6</f>
        <v>Přechod pro chodce ul. Bezručova, Bohumín, U Partyzána</v>
      </c>
      <c r="F7" s="236"/>
      <c r="G7" s="236"/>
      <c r="H7" s="236"/>
      <c r="L7" s="9"/>
    </row>
    <row r="8" spans="1:46" s="16" customFormat="1" ht="12" customHeight="1">
      <c r="A8" s="13"/>
      <c r="B8" s="14"/>
      <c r="C8" s="13"/>
      <c r="D8" s="12" t="s">
        <v>86</v>
      </c>
      <c r="E8" s="13"/>
      <c r="F8" s="13"/>
      <c r="G8" s="13"/>
      <c r="H8" s="13"/>
      <c r="I8" s="13"/>
      <c r="J8" s="13"/>
      <c r="K8" s="13"/>
      <c r="L8" s="15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6" customFormat="1" ht="16.5" customHeight="1">
      <c r="A9" s="13"/>
      <c r="B9" s="14"/>
      <c r="C9" s="13"/>
      <c r="D9" s="13"/>
      <c r="E9" s="232" t="s">
        <v>539</v>
      </c>
      <c r="F9" s="234"/>
      <c r="G9" s="234"/>
      <c r="H9" s="234"/>
      <c r="I9" s="13"/>
      <c r="J9" s="13"/>
      <c r="K9" s="13"/>
      <c r="L9" s="15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6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15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6" customFormat="1" ht="12" customHeight="1">
      <c r="A11" s="13"/>
      <c r="B11" s="14"/>
      <c r="C11" s="13"/>
      <c r="D11" s="12" t="s">
        <v>17</v>
      </c>
      <c r="E11" s="13"/>
      <c r="F11" s="17" t="s">
        <v>1</v>
      </c>
      <c r="G11" s="13"/>
      <c r="H11" s="13"/>
      <c r="I11" s="12" t="s">
        <v>18</v>
      </c>
      <c r="J11" s="17" t="s">
        <v>1</v>
      </c>
      <c r="K11" s="13"/>
      <c r="L11" s="15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6" customFormat="1" ht="12" customHeight="1">
      <c r="A12" s="13"/>
      <c r="B12" s="14"/>
      <c r="C12" s="13"/>
      <c r="D12" s="12" t="s">
        <v>19</v>
      </c>
      <c r="E12" s="13"/>
      <c r="F12" s="17" t="s">
        <v>20</v>
      </c>
      <c r="G12" s="13"/>
      <c r="H12" s="13"/>
      <c r="I12" s="12" t="s">
        <v>21</v>
      </c>
      <c r="J12" s="18" t="str">
        <f>'Rekapitulace stavby'!AN8</f>
        <v>21.1.2021</v>
      </c>
      <c r="K12" s="13"/>
      <c r="L12" s="15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6" customFormat="1" ht="10.9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15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6" customFormat="1" ht="12" customHeight="1">
      <c r="A14" s="13"/>
      <c r="B14" s="14"/>
      <c r="C14" s="13"/>
      <c r="D14" s="12" t="s">
        <v>23</v>
      </c>
      <c r="E14" s="13"/>
      <c r="F14" s="13"/>
      <c r="G14" s="13"/>
      <c r="H14" s="13"/>
      <c r="I14" s="12" t="s">
        <v>24</v>
      </c>
      <c r="J14" s="17" t="s">
        <v>1</v>
      </c>
      <c r="K14" s="13"/>
      <c r="L14" s="15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6" customFormat="1" ht="18" customHeight="1">
      <c r="A15" s="13"/>
      <c r="B15" s="14"/>
      <c r="C15" s="13"/>
      <c r="D15" s="13"/>
      <c r="E15" s="17" t="s">
        <v>25</v>
      </c>
      <c r="F15" s="13"/>
      <c r="G15" s="13"/>
      <c r="H15" s="13"/>
      <c r="I15" s="12" t="s">
        <v>26</v>
      </c>
      <c r="J15" s="17" t="s">
        <v>1</v>
      </c>
      <c r="K15" s="13"/>
      <c r="L15" s="15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6" customFormat="1" ht="6.95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15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6" customFormat="1" ht="12" customHeight="1">
      <c r="A17" s="13"/>
      <c r="B17" s="14"/>
      <c r="C17" s="13"/>
      <c r="D17" s="12" t="s">
        <v>27</v>
      </c>
      <c r="E17" s="13"/>
      <c r="F17" s="13"/>
      <c r="G17" s="13"/>
      <c r="H17" s="13"/>
      <c r="I17" s="12" t="s">
        <v>24</v>
      </c>
      <c r="J17" s="4" t="str">
        <f>'Rekapitulace stavby'!AN13</f>
        <v>Vyplň údaj</v>
      </c>
      <c r="K17" s="13"/>
      <c r="L17" s="15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6" customFormat="1" ht="18" customHeight="1">
      <c r="A18" s="13"/>
      <c r="B18" s="14"/>
      <c r="C18" s="13"/>
      <c r="D18" s="13"/>
      <c r="E18" s="237" t="str">
        <f>'Rekapitulace stavby'!E14</f>
        <v>Vyplň údaj</v>
      </c>
      <c r="F18" s="238"/>
      <c r="G18" s="238"/>
      <c r="H18" s="238"/>
      <c r="I18" s="12" t="s">
        <v>26</v>
      </c>
      <c r="J18" s="4" t="str">
        <f>'Rekapitulace stavby'!AN14</f>
        <v>Vyplň údaj</v>
      </c>
      <c r="K18" s="13"/>
      <c r="L18" s="15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6" customFormat="1" ht="6.95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15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6" customFormat="1" ht="12" customHeight="1">
      <c r="A20" s="13"/>
      <c r="B20" s="14"/>
      <c r="C20" s="13"/>
      <c r="D20" s="12" t="s">
        <v>29</v>
      </c>
      <c r="E20" s="13"/>
      <c r="F20" s="13"/>
      <c r="G20" s="13"/>
      <c r="H20" s="13"/>
      <c r="I20" s="12" t="s">
        <v>24</v>
      </c>
      <c r="J20" s="19" t="s">
        <v>538</v>
      </c>
      <c r="K20" s="13"/>
      <c r="L20" s="15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6" customFormat="1" ht="18" customHeight="1">
      <c r="A21" s="13"/>
      <c r="B21" s="14"/>
      <c r="C21" s="13"/>
      <c r="D21" s="13"/>
      <c r="E21" s="17" t="s">
        <v>536</v>
      </c>
      <c r="F21" s="13"/>
      <c r="G21" s="13"/>
      <c r="H21" s="13"/>
      <c r="I21" s="12" t="s">
        <v>26</v>
      </c>
      <c r="J21" s="17" t="s">
        <v>1</v>
      </c>
      <c r="K21" s="13"/>
      <c r="L21" s="15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6" customFormat="1" ht="6.95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15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6" customFormat="1" ht="12" customHeight="1">
      <c r="A23" s="13"/>
      <c r="B23" s="14"/>
      <c r="C23" s="13"/>
      <c r="D23" s="12" t="s">
        <v>31</v>
      </c>
      <c r="E23" s="13"/>
      <c r="F23" s="13"/>
      <c r="G23" s="13"/>
      <c r="H23" s="13"/>
      <c r="I23" s="12" t="s">
        <v>24</v>
      </c>
      <c r="J23" s="17" t="s">
        <v>1</v>
      </c>
      <c r="K23" s="13"/>
      <c r="L23" s="15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6" customFormat="1" ht="18" customHeight="1">
      <c r="A24" s="13"/>
      <c r="B24" s="14"/>
      <c r="C24" s="13"/>
      <c r="D24" s="13"/>
      <c r="E24" s="17" t="s">
        <v>537</v>
      </c>
      <c r="F24" s="13"/>
      <c r="G24" s="13"/>
      <c r="H24" s="13"/>
      <c r="I24" s="12" t="s">
        <v>26</v>
      </c>
      <c r="J24" s="17" t="s">
        <v>1</v>
      </c>
      <c r="K24" s="13"/>
      <c r="L24" s="15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6" customFormat="1" ht="6.95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15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6" customFormat="1" ht="12" customHeight="1">
      <c r="A26" s="13"/>
      <c r="B26" s="14"/>
      <c r="C26" s="13"/>
      <c r="D26" s="12" t="s">
        <v>32</v>
      </c>
      <c r="E26" s="13"/>
      <c r="F26" s="13"/>
      <c r="G26" s="13"/>
      <c r="H26" s="13"/>
      <c r="I26" s="13"/>
      <c r="J26" s="13"/>
      <c r="K26" s="13"/>
      <c r="L26" s="15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23" customFormat="1" ht="16.5" customHeight="1">
      <c r="A27" s="20"/>
      <c r="B27" s="21"/>
      <c r="C27" s="20"/>
      <c r="D27" s="20"/>
      <c r="E27" s="203" t="s">
        <v>1</v>
      </c>
      <c r="F27" s="203"/>
      <c r="G27" s="203"/>
      <c r="H27" s="203"/>
      <c r="I27" s="20"/>
      <c r="J27" s="20"/>
      <c r="K27" s="20"/>
      <c r="L27" s="22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</row>
    <row r="28" spans="1:31" s="16" customFormat="1" ht="6.95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5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6" customFormat="1" ht="6.95" customHeight="1">
      <c r="A29" s="13"/>
      <c r="B29" s="14"/>
      <c r="C29" s="13"/>
      <c r="D29" s="24"/>
      <c r="E29" s="24"/>
      <c r="F29" s="24"/>
      <c r="G29" s="24"/>
      <c r="H29" s="24"/>
      <c r="I29" s="24"/>
      <c r="J29" s="24"/>
      <c r="K29" s="24"/>
      <c r="L29" s="15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6" customFormat="1" ht="25.35" customHeight="1">
      <c r="A30" s="13"/>
      <c r="B30" s="14"/>
      <c r="C30" s="13"/>
      <c r="D30" s="25" t="s">
        <v>33</v>
      </c>
      <c r="E30" s="13"/>
      <c r="F30" s="13"/>
      <c r="G30" s="13"/>
      <c r="H30" s="13"/>
      <c r="I30" s="13"/>
      <c r="J30" s="26">
        <f>ROUND(J127, 2)</f>
        <v>0</v>
      </c>
      <c r="K30" s="13"/>
      <c r="L30" s="15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6" customFormat="1" ht="6.95" customHeight="1">
      <c r="A31" s="13"/>
      <c r="B31" s="14"/>
      <c r="C31" s="13"/>
      <c r="D31" s="24"/>
      <c r="E31" s="24"/>
      <c r="F31" s="24"/>
      <c r="G31" s="24"/>
      <c r="H31" s="24"/>
      <c r="I31" s="24"/>
      <c r="J31" s="24"/>
      <c r="K31" s="24"/>
      <c r="L31" s="15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6" customFormat="1" ht="14.45" customHeight="1">
      <c r="A32" s="13"/>
      <c r="B32" s="14"/>
      <c r="C32" s="13"/>
      <c r="D32" s="13"/>
      <c r="E32" s="13"/>
      <c r="F32" s="27" t="s">
        <v>35</v>
      </c>
      <c r="G32" s="13"/>
      <c r="H32" s="13"/>
      <c r="I32" s="27" t="s">
        <v>34</v>
      </c>
      <c r="J32" s="27" t="s">
        <v>36</v>
      </c>
      <c r="K32" s="13"/>
      <c r="L32" s="15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6" customFormat="1" ht="14.45" customHeight="1">
      <c r="A33" s="13"/>
      <c r="B33" s="14"/>
      <c r="C33" s="13"/>
      <c r="D33" s="28" t="s">
        <v>37</v>
      </c>
      <c r="E33" s="12" t="s">
        <v>38</v>
      </c>
      <c r="F33" s="29">
        <f>ROUND((SUM(BE127:BE272)),  2)</f>
        <v>0</v>
      </c>
      <c r="G33" s="13"/>
      <c r="H33" s="13"/>
      <c r="I33" s="30">
        <v>0.21</v>
      </c>
      <c r="J33" s="29">
        <f>ROUND(((SUM(BE127:BE272))*I33),  2)</f>
        <v>0</v>
      </c>
      <c r="K33" s="13"/>
      <c r="L33" s="15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6" customFormat="1" ht="14.45" customHeight="1">
      <c r="A34" s="13"/>
      <c r="B34" s="14"/>
      <c r="C34" s="13"/>
      <c r="D34" s="13"/>
      <c r="E34" s="12" t="s">
        <v>39</v>
      </c>
      <c r="F34" s="29">
        <f>ROUND((SUM(BF127:BF272)),  2)</f>
        <v>0</v>
      </c>
      <c r="G34" s="13"/>
      <c r="H34" s="13"/>
      <c r="I34" s="30">
        <v>0.15</v>
      </c>
      <c r="J34" s="29">
        <f>ROUND(((SUM(BF127:BF272))*I34),  2)</f>
        <v>0</v>
      </c>
      <c r="K34" s="13"/>
      <c r="L34" s="15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6" customFormat="1" ht="14.45" hidden="1" customHeight="1">
      <c r="A35" s="13"/>
      <c r="B35" s="14"/>
      <c r="C35" s="13"/>
      <c r="D35" s="13"/>
      <c r="E35" s="12" t="s">
        <v>40</v>
      </c>
      <c r="F35" s="29">
        <f>ROUND((SUM(BG127:BG272)),  2)</f>
        <v>0</v>
      </c>
      <c r="G35" s="13"/>
      <c r="H35" s="13"/>
      <c r="I35" s="30">
        <v>0.21</v>
      </c>
      <c r="J35" s="29">
        <f>0</f>
        <v>0</v>
      </c>
      <c r="K35" s="13"/>
      <c r="L35" s="15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6" customFormat="1" ht="14.45" hidden="1" customHeight="1">
      <c r="A36" s="13"/>
      <c r="B36" s="14"/>
      <c r="C36" s="13"/>
      <c r="D36" s="13"/>
      <c r="E36" s="12" t="s">
        <v>41</v>
      </c>
      <c r="F36" s="29">
        <f>ROUND((SUM(BH127:BH272)),  2)</f>
        <v>0</v>
      </c>
      <c r="G36" s="13"/>
      <c r="H36" s="13"/>
      <c r="I36" s="30">
        <v>0.15</v>
      </c>
      <c r="J36" s="29">
        <f>0</f>
        <v>0</v>
      </c>
      <c r="K36" s="13"/>
      <c r="L36" s="15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6" customFormat="1" ht="14.45" hidden="1" customHeight="1">
      <c r="A37" s="13"/>
      <c r="B37" s="14"/>
      <c r="C37" s="13"/>
      <c r="D37" s="13"/>
      <c r="E37" s="12" t="s">
        <v>42</v>
      </c>
      <c r="F37" s="29">
        <f>ROUND((SUM(BI127:BI272)),  2)</f>
        <v>0</v>
      </c>
      <c r="G37" s="13"/>
      <c r="H37" s="13"/>
      <c r="I37" s="30">
        <v>0</v>
      </c>
      <c r="J37" s="29">
        <f>0</f>
        <v>0</v>
      </c>
      <c r="K37" s="13"/>
      <c r="L37" s="15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6" customFormat="1" ht="6.95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15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6" customFormat="1" ht="25.35" customHeight="1">
      <c r="A39" s="13"/>
      <c r="B39" s="14"/>
      <c r="C39" s="31"/>
      <c r="D39" s="32" t="s">
        <v>43</v>
      </c>
      <c r="E39" s="33"/>
      <c r="F39" s="33"/>
      <c r="G39" s="34" t="s">
        <v>44</v>
      </c>
      <c r="H39" s="35" t="s">
        <v>45</v>
      </c>
      <c r="I39" s="33"/>
      <c r="J39" s="36">
        <f>SUM(J30:J37)</f>
        <v>0</v>
      </c>
      <c r="K39" s="37"/>
      <c r="L39" s="15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6" customFormat="1" ht="14.45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5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ht="14.45" customHeight="1">
      <c r="B41" s="9"/>
      <c r="L41" s="9"/>
    </row>
    <row r="42" spans="1:31" ht="14.45" customHeight="1">
      <c r="B42" s="9"/>
      <c r="L42" s="9"/>
    </row>
    <row r="43" spans="1:31" ht="14.45" customHeight="1">
      <c r="B43" s="9"/>
      <c r="L43" s="9"/>
    </row>
    <row r="44" spans="1:31" ht="14.45" customHeight="1">
      <c r="B44" s="9"/>
      <c r="L44" s="9"/>
    </row>
    <row r="45" spans="1:31" ht="14.45" customHeight="1">
      <c r="B45" s="9"/>
      <c r="L45" s="9"/>
    </row>
    <row r="46" spans="1:31" ht="14.45" customHeight="1">
      <c r="B46" s="9"/>
      <c r="L46" s="9"/>
    </row>
    <row r="47" spans="1:31" ht="14.45" customHeight="1">
      <c r="B47" s="9"/>
      <c r="L47" s="9"/>
    </row>
    <row r="48" spans="1:31" ht="14.45" customHeight="1">
      <c r="B48" s="9"/>
      <c r="L48" s="9"/>
    </row>
    <row r="49" spans="1:31" ht="14.45" customHeight="1">
      <c r="B49" s="9"/>
      <c r="L49" s="9"/>
    </row>
    <row r="50" spans="1:31" s="16" customFormat="1" ht="14.45" customHeight="1">
      <c r="B50" s="15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15"/>
    </row>
    <row r="51" spans="1:31">
      <c r="B51" s="9"/>
      <c r="L51" s="9"/>
    </row>
    <row r="52" spans="1:31">
      <c r="B52" s="9"/>
      <c r="L52" s="9"/>
    </row>
    <row r="53" spans="1:31">
      <c r="B53" s="9"/>
      <c r="L53" s="9"/>
    </row>
    <row r="54" spans="1:31">
      <c r="B54" s="9"/>
      <c r="L54" s="9"/>
    </row>
    <row r="55" spans="1:31">
      <c r="B55" s="9"/>
      <c r="L55" s="9"/>
    </row>
    <row r="56" spans="1:31">
      <c r="B56" s="9"/>
      <c r="L56" s="9"/>
    </row>
    <row r="57" spans="1:31">
      <c r="B57" s="9"/>
      <c r="L57" s="9"/>
    </row>
    <row r="58" spans="1:31">
      <c r="B58" s="9"/>
      <c r="L58" s="9"/>
    </row>
    <row r="59" spans="1:31">
      <c r="B59" s="9"/>
      <c r="L59" s="9"/>
    </row>
    <row r="60" spans="1:31">
      <c r="B60" s="9"/>
      <c r="L60" s="9"/>
    </row>
    <row r="61" spans="1:31" s="16" customFormat="1" ht="12.75">
      <c r="A61" s="13"/>
      <c r="B61" s="14"/>
      <c r="C61" s="13"/>
      <c r="D61" s="40" t="s">
        <v>48</v>
      </c>
      <c r="E61" s="41"/>
      <c r="F61" s="42" t="s">
        <v>49</v>
      </c>
      <c r="G61" s="40" t="s">
        <v>48</v>
      </c>
      <c r="H61" s="41"/>
      <c r="I61" s="41"/>
      <c r="J61" s="43" t="s">
        <v>49</v>
      </c>
      <c r="K61" s="41"/>
      <c r="L61" s="1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>
      <c r="B62" s="9"/>
      <c r="L62" s="9"/>
    </row>
    <row r="63" spans="1:31">
      <c r="B63" s="9"/>
      <c r="L63" s="9"/>
    </row>
    <row r="64" spans="1:31">
      <c r="B64" s="9"/>
      <c r="L64" s="9"/>
    </row>
    <row r="65" spans="1:31" s="16" customFormat="1" ht="12.75">
      <c r="A65" s="13"/>
      <c r="B65" s="14"/>
      <c r="C65" s="13"/>
      <c r="D65" s="38" t="s">
        <v>50</v>
      </c>
      <c r="E65" s="44"/>
      <c r="F65" s="44"/>
      <c r="G65" s="38" t="s">
        <v>51</v>
      </c>
      <c r="H65" s="44"/>
      <c r="I65" s="44"/>
      <c r="J65" s="44"/>
      <c r="K65" s="44"/>
      <c r="L65" s="1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>
      <c r="B66" s="9"/>
      <c r="L66" s="9"/>
    </row>
    <row r="67" spans="1:31">
      <c r="B67" s="9"/>
      <c r="L67" s="9"/>
    </row>
    <row r="68" spans="1:31">
      <c r="B68" s="9"/>
      <c r="L68" s="9"/>
    </row>
    <row r="69" spans="1:31">
      <c r="B69" s="9"/>
      <c r="L69" s="9"/>
    </row>
    <row r="70" spans="1:31">
      <c r="B70" s="9"/>
      <c r="L70" s="9"/>
    </row>
    <row r="71" spans="1:31">
      <c r="B71" s="9"/>
      <c r="L71" s="9"/>
    </row>
    <row r="72" spans="1:31">
      <c r="B72" s="9"/>
      <c r="L72" s="9"/>
    </row>
    <row r="73" spans="1:31">
      <c r="B73" s="9"/>
      <c r="L73" s="9"/>
    </row>
    <row r="74" spans="1:31">
      <c r="B74" s="9"/>
      <c r="L74" s="9"/>
    </row>
    <row r="75" spans="1:31">
      <c r="B75" s="9"/>
      <c r="L75" s="9"/>
    </row>
    <row r="76" spans="1:31" s="16" customFormat="1" ht="12.75">
      <c r="A76" s="13"/>
      <c r="B76" s="14"/>
      <c r="C76" s="13"/>
      <c r="D76" s="40" t="s">
        <v>48</v>
      </c>
      <c r="E76" s="41"/>
      <c r="F76" s="42" t="s">
        <v>49</v>
      </c>
      <c r="G76" s="40" t="s">
        <v>48</v>
      </c>
      <c r="H76" s="41"/>
      <c r="I76" s="41"/>
      <c r="J76" s="43" t="s">
        <v>49</v>
      </c>
      <c r="K76" s="41"/>
      <c r="L76" s="15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6" customFormat="1" ht="14.45" customHeight="1">
      <c r="A77" s="1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15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47" s="16" customFormat="1" ht="6.95" customHeight="1">
      <c r="A81" s="1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15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47" s="16" customFormat="1" ht="24.95" customHeight="1">
      <c r="A82" s="13"/>
      <c r="B82" s="14"/>
      <c r="C82" s="10" t="s">
        <v>87</v>
      </c>
      <c r="D82" s="13"/>
      <c r="E82" s="13"/>
      <c r="F82" s="13"/>
      <c r="G82" s="13"/>
      <c r="H82" s="13"/>
      <c r="I82" s="13"/>
      <c r="J82" s="13"/>
      <c r="K82" s="13"/>
      <c r="L82" s="15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47" s="16" customFormat="1" ht="6.95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5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47" s="16" customFormat="1" ht="12" customHeight="1">
      <c r="A84" s="13"/>
      <c r="B84" s="14"/>
      <c r="C84" s="12" t="s">
        <v>16</v>
      </c>
      <c r="D84" s="13"/>
      <c r="E84" s="13"/>
      <c r="F84" s="13"/>
      <c r="G84" s="13"/>
      <c r="H84" s="13"/>
      <c r="I84" s="13"/>
      <c r="J84" s="13"/>
      <c r="K84" s="13"/>
      <c r="L84" s="15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47" s="16" customFormat="1" ht="16.5" customHeight="1">
      <c r="A85" s="13"/>
      <c r="B85" s="14"/>
      <c r="C85" s="13"/>
      <c r="D85" s="13"/>
      <c r="E85" s="235" t="str">
        <f>E7</f>
        <v>Přechod pro chodce ul. Bezručova, Bohumín, U Partyzána</v>
      </c>
      <c r="F85" s="236"/>
      <c r="G85" s="236"/>
      <c r="H85" s="236"/>
      <c r="I85" s="13"/>
      <c r="J85" s="13"/>
      <c r="K85" s="13"/>
      <c r="L85" s="15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47" s="16" customFormat="1" ht="12" customHeight="1">
      <c r="A86" s="13"/>
      <c r="B86" s="14"/>
      <c r="C86" s="12" t="s">
        <v>86</v>
      </c>
      <c r="D86" s="13"/>
      <c r="E86" s="13"/>
      <c r="F86" s="13"/>
      <c r="G86" s="13"/>
      <c r="H86" s="13"/>
      <c r="I86" s="13"/>
      <c r="J86" s="13"/>
      <c r="K86" s="13"/>
      <c r="L86" s="15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47" s="16" customFormat="1" ht="16.5" customHeight="1">
      <c r="A87" s="13"/>
      <c r="B87" s="14"/>
      <c r="C87" s="13"/>
      <c r="D87" s="13"/>
      <c r="E87" s="232" t="str">
        <f>E9</f>
        <v>01 – Přechod pro chodce</v>
      </c>
      <c r="F87" s="234"/>
      <c r="G87" s="234"/>
      <c r="H87" s="234"/>
      <c r="I87" s="13"/>
      <c r="J87" s="13"/>
      <c r="K87" s="13"/>
      <c r="L87" s="15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47" s="16" customFormat="1" ht="6.95" customHeight="1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15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47" s="16" customFormat="1" ht="12" customHeight="1">
      <c r="A89" s="13"/>
      <c r="B89" s="14"/>
      <c r="C89" s="12" t="s">
        <v>19</v>
      </c>
      <c r="D89" s="13"/>
      <c r="E89" s="13"/>
      <c r="F89" s="17" t="str">
        <f>F12</f>
        <v>Bohumín</v>
      </c>
      <c r="G89" s="13"/>
      <c r="H89" s="13"/>
      <c r="I89" s="12" t="s">
        <v>21</v>
      </c>
      <c r="J89" s="18" t="str">
        <f>IF(J12="","",J12)</f>
        <v>21.1.2021</v>
      </c>
      <c r="K89" s="13"/>
      <c r="L89" s="15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47" s="16" customFormat="1" ht="6.95" customHeight="1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15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47" s="16" customFormat="1" ht="15.2" customHeight="1">
      <c r="A91" s="13"/>
      <c r="B91" s="14"/>
      <c r="C91" s="12" t="s">
        <v>23</v>
      </c>
      <c r="D91" s="13"/>
      <c r="E91" s="13"/>
      <c r="F91" s="17" t="str">
        <f>E15</f>
        <v>Město Bohumín</v>
      </c>
      <c r="G91" s="13"/>
      <c r="H91" s="13"/>
      <c r="I91" s="12" t="s">
        <v>29</v>
      </c>
      <c r="J91" s="49" t="str">
        <f>E21</f>
        <v>Ing. Martin Swiatek</v>
      </c>
      <c r="K91" s="13"/>
      <c r="L91" s="15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47" s="16" customFormat="1" ht="15.2" customHeight="1">
      <c r="A92" s="13"/>
      <c r="B92" s="14"/>
      <c r="C92" s="12" t="s">
        <v>27</v>
      </c>
      <c r="D92" s="13"/>
      <c r="E92" s="13"/>
      <c r="F92" s="17" t="str">
        <f>IF(E18="","",E18)</f>
        <v>Vyplň údaj</v>
      </c>
      <c r="G92" s="13"/>
      <c r="H92" s="13"/>
      <c r="I92" s="12" t="s">
        <v>31</v>
      </c>
      <c r="J92" s="49" t="str">
        <f>E24</f>
        <v>Ing. Jiří Krejča</v>
      </c>
      <c r="K92" s="13"/>
      <c r="L92" s="15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47" s="16" customFormat="1" ht="10.35" customHeight="1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15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47" s="16" customFormat="1" ht="29.25" customHeight="1">
      <c r="A94" s="13"/>
      <c r="B94" s="14"/>
      <c r="C94" s="50" t="s">
        <v>88</v>
      </c>
      <c r="D94" s="31"/>
      <c r="E94" s="31"/>
      <c r="F94" s="31"/>
      <c r="G94" s="31"/>
      <c r="H94" s="31"/>
      <c r="I94" s="31"/>
      <c r="J94" s="51" t="s">
        <v>89</v>
      </c>
      <c r="K94" s="31"/>
      <c r="L94" s="15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47" s="16" customFormat="1" ht="10.35" customHeight="1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15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47" s="16" customFormat="1" ht="22.9" customHeight="1">
      <c r="A96" s="13"/>
      <c r="B96" s="14"/>
      <c r="C96" s="52" t="s">
        <v>90</v>
      </c>
      <c r="D96" s="13"/>
      <c r="E96" s="13"/>
      <c r="F96" s="13"/>
      <c r="G96" s="13"/>
      <c r="H96" s="13"/>
      <c r="I96" s="13"/>
      <c r="J96" s="26">
        <f>J127</f>
        <v>0</v>
      </c>
      <c r="K96" s="13"/>
      <c r="L96" s="15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U96" s="6" t="s">
        <v>91</v>
      </c>
    </row>
    <row r="97" spans="1:31" s="53" customFormat="1" ht="24.95" customHeight="1">
      <c r="B97" s="54"/>
      <c r="D97" s="55" t="s">
        <v>92</v>
      </c>
      <c r="E97" s="56"/>
      <c r="F97" s="56"/>
      <c r="G97" s="56"/>
      <c r="H97" s="56"/>
      <c r="I97" s="56"/>
      <c r="J97" s="57">
        <f>J128</f>
        <v>0</v>
      </c>
      <c r="L97" s="54"/>
    </row>
    <row r="98" spans="1:31" s="58" customFormat="1" ht="19.899999999999999" customHeight="1">
      <c r="B98" s="59"/>
      <c r="D98" s="60" t="s">
        <v>93</v>
      </c>
      <c r="E98" s="61"/>
      <c r="F98" s="61"/>
      <c r="G98" s="61"/>
      <c r="H98" s="61"/>
      <c r="I98" s="61"/>
      <c r="J98" s="62">
        <f>J129</f>
        <v>0</v>
      </c>
      <c r="L98" s="59"/>
    </row>
    <row r="99" spans="1:31" s="58" customFormat="1" ht="19.899999999999999" customHeight="1">
      <c r="B99" s="59"/>
      <c r="D99" s="60" t="s">
        <v>94</v>
      </c>
      <c r="E99" s="61"/>
      <c r="F99" s="61"/>
      <c r="G99" s="61"/>
      <c r="H99" s="61"/>
      <c r="I99" s="61"/>
      <c r="J99" s="62">
        <f>J180</f>
        <v>0</v>
      </c>
      <c r="L99" s="59"/>
    </row>
    <row r="100" spans="1:31" s="58" customFormat="1" ht="19.899999999999999" customHeight="1">
      <c r="B100" s="59"/>
      <c r="D100" s="60" t="s">
        <v>95</v>
      </c>
      <c r="E100" s="61"/>
      <c r="F100" s="61"/>
      <c r="G100" s="61"/>
      <c r="H100" s="61"/>
      <c r="I100" s="61"/>
      <c r="J100" s="62">
        <f>J184</f>
        <v>0</v>
      </c>
      <c r="L100" s="59"/>
    </row>
    <row r="101" spans="1:31" s="58" customFormat="1" ht="19.899999999999999" customHeight="1">
      <c r="B101" s="59"/>
      <c r="D101" s="60" t="s">
        <v>96</v>
      </c>
      <c r="E101" s="61"/>
      <c r="F101" s="61"/>
      <c r="G101" s="61"/>
      <c r="H101" s="61"/>
      <c r="I101" s="61"/>
      <c r="J101" s="62">
        <f>J186</f>
        <v>0</v>
      </c>
      <c r="L101" s="59"/>
    </row>
    <row r="102" spans="1:31" s="58" customFormat="1" ht="19.899999999999999" customHeight="1">
      <c r="B102" s="59"/>
      <c r="D102" s="60" t="s">
        <v>97</v>
      </c>
      <c r="E102" s="61"/>
      <c r="F102" s="61"/>
      <c r="G102" s="61"/>
      <c r="H102" s="61"/>
      <c r="I102" s="61"/>
      <c r="J102" s="62">
        <f>J192</f>
        <v>0</v>
      </c>
      <c r="L102" s="59"/>
    </row>
    <row r="103" spans="1:31" s="58" customFormat="1" ht="19.899999999999999" customHeight="1">
      <c r="B103" s="59"/>
      <c r="D103" s="60" t="s">
        <v>98</v>
      </c>
      <c r="E103" s="61"/>
      <c r="F103" s="61"/>
      <c r="G103" s="61"/>
      <c r="H103" s="61"/>
      <c r="I103" s="61"/>
      <c r="J103" s="62">
        <f>J196</f>
        <v>0</v>
      </c>
      <c r="L103" s="59"/>
    </row>
    <row r="104" spans="1:31" s="58" customFormat="1" ht="19.899999999999999" customHeight="1">
      <c r="B104" s="59"/>
      <c r="D104" s="60" t="s">
        <v>99</v>
      </c>
      <c r="E104" s="61"/>
      <c r="F104" s="61"/>
      <c r="G104" s="61"/>
      <c r="H104" s="61"/>
      <c r="I104" s="61"/>
      <c r="J104" s="62">
        <f>J258</f>
        <v>0</v>
      </c>
      <c r="L104" s="59"/>
    </row>
    <row r="105" spans="1:31" s="58" customFormat="1" ht="19.899999999999999" customHeight="1">
      <c r="B105" s="59"/>
      <c r="D105" s="60" t="s">
        <v>100</v>
      </c>
      <c r="E105" s="61"/>
      <c r="F105" s="61"/>
      <c r="G105" s="61"/>
      <c r="H105" s="61"/>
      <c r="I105" s="61"/>
      <c r="J105" s="62">
        <f>J264</f>
        <v>0</v>
      </c>
      <c r="L105" s="59"/>
    </row>
    <row r="106" spans="1:31" s="53" customFormat="1" ht="24.95" customHeight="1">
      <c r="B106" s="54"/>
      <c r="D106" s="55" t="s">
        <v>101</v>
      </c>
      <c r="E106" s="56"/>
      <c r="F106" s="56"/>
      <c r="G106" s="56"/>
      <c r="H106" s="56"/>
      <c r="I106" s="56"/>
      <c r="J106" s="57">
        <f>J266</f>
        <v>0</v>
      </c>
      <c r="L106" s="54"/>
    </row>
    <row r="107" spans="1:31" s="58" customFormat="1" ht="19.899999999999999" customHeight="1">
      <c r="B107" s="59"/>
      <c r="D107" s="60" t="s">
        <v>102</v>
      </c>
      <c r="E107" s="61"/>
      <c r="F107" s="61"/>
      <c r="G107" s="61"/>
      <c r="H107" s="61"/>
      <c r="I107" s="61"/>
      <c r="J107" s="62">
        <f>J267</f>
        <v>0</v>
      </c>
      <c r="L107" s="59"/>
    </row>
    <row r="108" spans="1:31" s="16" customFormat="1" ht="21.75" customHeight="1">
      <c r="A108" s="13"/>
      <c r="B108" s="14"/>
      <c r="C108" s="13"/>
      <c r="D108" s="13"/>
      <c r="E108" s="13"/>
      <c r="F108" s="13"/>
      <c r="G108" s="13"/>
      <c r="H108" s="13"/>
      <c r="I108" s="13"/>
      <c r="J108" s="13"/>
      <c r="K108" s="13"/>
      <c r="L108" s="15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pans="1:31" s="16" customFormat="1" ht="6.95" customHeight="1">
      <c r="A109" s="13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15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3" spans="1:63" s="16" customFormat="1" ht="6.95" customHeight="1">
      <c r="A113" s="13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15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pans="1:63" s="16" customFormat="1" ht="24.95" customHeight="1">
      <c r="A114" s="13"/>
      <c r="B114" s="14"/>
      <c r="C114" s="10" t="s">
        <v>103</v>
      </c>
      <c r="D114" s="13"/>
      <c r="E114" s="13"/>
      <c r="F114" s="13"/>
      <c r="G114" s="13"/>
      <c r="H114" s="13"/>
      <c r="I114" s="13"/>
      <c r="J114" s="13"/>
      <c r="K114" s="13"/>
      <c r="L114" s="15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3" s="16" customFormat="1" ht="6.95" customHeight="1">
      <c r="A115" s="13"/>
      <c r="B115" s="14"/>
      <c r="C115" s="13"/>
      <c r="D115" s="13"/>
      <c r="E115" s="13"/>
      <c r="F115" s="13"/>
      <c r="G115" s="13"/>
      <c r="H115" s="13"/>
      <c r="I115" s="13"/>
      <c r="J115" s="13"/>
      <c r="K115" s="13"/>
      <c r="L115" s="15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3" s="16" customFormat="1" ht="12" customHeight="1">
      <c r="A116" s="13"/>
      <c r="B116" s="14"/>
      <c r="C116" s="12" t="s">
        <v>16</v>
      </c>
      <c r="D116" s="13"/>
      <c r="E116" s="13"/>
      <c r="F116" s="13"/>
      <c r="G116" s="13"/>
      <c r="H116" s="13"/>
      <c r="I116" s="13"/>
      <c r="J116" s="13"/>
      <c r="K116" s="13"/>
      <c r="L116" s="15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3" s="16" customFormat="1" ht="16.5" customHeight="1">
      <c r="A117" s="13"/>
      <c r="B117" s="14"/>
      <c r="C117" s="13"/>
      <c r="D117" s="13"/>
      <c r="E117" s="235" t="str">
        <f>E7</f>
        <v>Přechod pro chodce ul. Bezručova, Bohumín, U Partyzána</v>
      </c>
      <c r="F117" s="236"/>
      <c r="G117" s="236"/>
      <c r="H117" s="236"/>
      <c r="I117" s="13"/>
      <c r="J117" s="13"/>
      <c r="K117" s="13"/>
      <c r="L117" s="15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3" s="16" customFormat="1" ht="12" customHeight="1">
      <c r="A118" s="13"/>
      <c r="B118" s="14"/>
      <c r="C118" s="12" t="s">
        <v>86</v>
      </c>
      <c r="D118" s="13"/>
      <c r="E118" s="13"/>
      <c r="F118" s="13"/>
      <c r="G118" s="13"/>
      <c r="H118" s="13"/>
      <c r="I118" s="13"/>
      <c r="J118" s="13"/>
      <c r="K118" s="13"/>
      <c r="L118" s="15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3" s="16" customFormat="1" ht="16.5" customHeight="1">
      <c r="A119" s="13"/>
      <c r="B119" s="14"/>
      <c r="C119" s="13"/>
      <c r="D119" s="13"/>
      <c r="E119" s="232" t="str">
        <f>E9</f>
        <v>01 – Přechod pro chodce</v>
      </c>
      <c r="F119" s="234"/>
      <c r="G119" s="234"/>
      <c r="H119" s="234"/>
      <c r="I119" s="13"/>
      <c r="J119" s="13"/>
      <c r="K119" s="13"/>
      <c r="L119" s="15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3" s="16" customFormat="1" ht="6.95" customHeight="1">
      <c r="A120" s="13"/>
      <c r="B120" s="14"/>
      <c r="C120" s="13"/>
      <c r="D120" s="13"/>
      <c r="E120" s="13"/>
      <c r="F120" s="13"/>
      <c r="G120" s="13"/>
      <c r="H120" s="13"/>
      <c r="I120" s="13"/>
      <c r="J120" s="13"/>
      <c r="K120" s="13"/>
      <c r="L120" s="15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</row>
    <row r="121" spans="1:63" s="16" customFormat="1" ht="12" customHeight="1">
      <c r="A121" s="13"/>
      <c r="B121" s="14"/>
      <c r="C121" s="12" t="s">
        <v>19</v>
      </c>
      <c r="D121" s="13"/>
      <c r="E121" s="13"/>
      <c r="F121" s="17" t="str">
        <f>F12</f>
        <v>Bohumín</v>
      </c>
      <c r="G121" s="13"/>
      <c r="H121" s="13"/>
      <c r="I121" s="12" t="s">
        <v>21</v>
      </c>
      <c r="J121" s="18" t="str">
        <f>IF(J12="","",J12)</f>
        <v>21.1.2021</v>
      </c>
      <c r="K121" s="13"/>
      <c r="L121" s="15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</row>
    <row r="122" spans="1:63" s="16" customFormat="1" ht="6.95" customHeight="1">
      <c r="A122" s="13"/>
      <c r="B122" s="14"/>
      <c r="C122" s="13"/>
      <c r="D122" s="13"/>
      <c r="E122" s="13"/>
      <c r="F122" s="13"/>
      <c r="G122" s="13"/>
      <c r="H122" s="13"/>
      <c r="I122" s="13"/>
      <c r="J122" s="13"/>
      <c r="K122" s="13"/>
      <c r="L122" s="15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  <row r="123" spans="1:63" s="16" customFormat="1" ht="15.2" customHeight="1">
      <c r="A123" s="13"/>
      <c r="B123" s="14"/>
      <c r="C123" s="12" t="s">
        <v>23</v>
      </c>
      <c r="D123" s="13"/>
      <c r="E123" s="13"/>
      <c r="F123" s="17" t="str">
        <f>E15</f>
        <v>Město Bohumín</v>
      </c>
      <c r="G123" s="13"/>
      <c r="H123" s="13"/>
      <c r="I123" s="12" t="s">
        <v>29</v>
      </c>
      <c r="J123" s="49" t="str">
        <f>E21</f>
        <v>Ing. Martin Swiatek</v>
      </c>
      <c r="K123" s="13"/>
      <c r="L123" s="15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</row>
    <row r="124" spans="1:63" s="16" customFormat="1" ht="15.2" customHeight="1">
      <c r="A124" s="13"/>
      <c r="B124" s="14"/>
      <c r="C124" s="12" t="s">
        <v>27</v>
      </c>
      <c r="D124" s="13"/>
      <c r="E124" s="13"/>
      <c r="F124" s="17" t="str">
        <f>IF(E18="","",E18)</f>
        <v>Vyplň údaj</v>
      </c>
      <c r="G124" s="13"/>
      <c r="H124" s="13"/>
      <c r="I124" s="12" t="s">
        <v>31</v>
      </c>
      <c r="J124" s="49" t="str">
        <f>E24</f>
        <v>Ing. Jiří Krejča</v>
      </c>
      <c r="K124" s="13"/>
      <c r="L124" s="15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</row>
    <row r="125" spans="1:63" s="16" customFormat="1" ht="10.35" customHeight="1">
      <c r="A125" s="13"/>
      <c r="B125" s="14"/>
      <c r="C125" s="13"/>
      <c r="D125" s="13"/>
      <c r="E125" s="13"/>
      <c r="F125" s="13"/>
      <c r="G125" s="13"/>
      <c r="H125" s="13"/>
      <c r="I125" s="13"/>
      <c r="J125" s="13"/>
      <c r="K125" s="13"/>
      <c r="L125" s="15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</row>
    <row r="126" spans="1:63" s="73" customFormat="1" ht="29.25" customHeight="1">
      <c r="A126" s="63"/>
      <c r="B126" s="64"/>
      <c r="C126" s="65" t="s">
        <v>104</v>
      </c>
      <c r="D126" s="66" t="s">
        <v>58</v>
      </c>
      <c r="E126" s="66" t="s">
        <v>54</v>
      </c>
      <c r="F126" s="66" t="s">
        <v>55</v>
      </c>
      <c r="G126" s="66" t="s">
        <v>105</v>
      </c>
      <c r="H126" s="66" t="s">
        <v>106</v>
      </c>
      <c r="I126" s="66" t="s">
        <v>107</v>
      </c>
      <c r="J126" s="67" t="s">
        <v>89</v>
      </c>
      <c r="K126" s="68" t="s">
        <v>108</v>
      </c>
      <c r="L126" s="69"/>
      <c r="M126" s="70" t="s">
        <v>1</v>
      </c>
      <c r="N126" s="71" t="s">
        <v>37</v>
      </c>
      <c r="O126" s="71" t="s">
        <v>109</v>
      </c>
      <c r="P126" s="71" t="s">
        <v>110</v>
      </c>
      <c r="Q126" s="71" t="s">
        <v>111</v>
      </c>
      <c r="R126" s="71" t="s">
        <v>112</v>
      </c>
      <c r="S126" s="71" t="s">
        <v>113</v>
      </c>
      <c r="T126" s="72" t="s">
        <v>114</v>
      </c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</row>
    <row r="127" spans="1:63" s="16" customFormat="1" ht="22.9" customHeight="1">
      <c r="A127" s="13"/>
      <c r="B127" s="14"/>
      <c r="C127" s="74" t="s">
        <v>115</v>
      </c>
      <c r="D127" s="13"/>
      <c r="E127" s="13"/>
      <c r="F127" s="13"/>
      <c r="G127" s="13"/>
      <c r="H127" s="13"/>
      <c r="I127" s="13"/>
      <c r="J127" s="75">
        <f>BK127</f>
        <v>0</v>
      </c>
      <c r="K127" s="13"/>
      <c r="L127" s="14"/>
      <c r="M127" s="76"/>
      <c r="N127" s="77"/>
      <c r="O127" s="24"/>
      <c r="P127" s="78">
        <f>P128+P266</f>
        <v>0</v>
      </c>
      <c r="Q127" s="24"/>
      <c r="R127" s="78">
        <f>R128+R266</f>
        <v>101.96424920000001</v>
      </c>
      <c r="S127" s="24"/>
      <c r="T127" s="79">
        <f>T128+T266</f>
        <v>111.40900000000002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6" t="s">
        <v>72</v>
      </c>
      <c r="AU127" s="6" t="s">
        <v>91</v>
      </c>
      <c r="BK127" s="80">
        <f>BK128+BK266</f>
        <v>0</v>
      </c>
    </row>
    <row r="128" spans="1:63" s="81" customFormat="1" ht="25.9" customHeight="1">
      <c r="B128" s="82"/>
      <c r="D128" s="83" t="s">
        <v>72</v>
      </c>
      <c r="E128" s="84" t="s">
        <v>116</v>
      </c>
      <c r="F128" s="84" t="s">
        <v>117</v>
      </c>
      <c r="J128" s="85">
        <f>BK128</f>
        <v>0</v>
      </c>
      <c r="L128" s="82"/>
      <c r="M128" s="86"/>
      <c r="N128" s="87"/>
      <c r="O128" s="87"/>
      <c r="P128" s="88">
        <f>P129+P180+P184+P186+P192+P196+P258+P264</f>
        <v>0</v>
      </c>
      <c r="Q128" s="87"/>
      <c r="R128" s="88">
        <f>R129+R180+R184+R186+R192+R196+R258+R264</f>
        <v>101.96424920000001</v>
      </c>
      <c r="S128" s="87"/>
      <c r="T128" s="89">
        <f>T129+T180+T184+T186+T192+T196+T258+T264</f>
        <v>111.40900000000002</v>
      </c>
      <c r="AR128" s="83" t="s">
        <v>80</v>
      </c>
      <c r="AT128" s="90" t="s">
        <v>72</v>
      </c>
      <c r="AU128" s="90" t="s">
        <v>73</v>
      </c>
      <c r="AY128" s="83" t="s">
        <v>118</v>
      </c>
      <c r="BK128" s="91">
        <f>BK129+BK180+BK184+BK186+BK192+BK196+BK258+BK264</f>
        <v>0</v>
      </c>
    </row>
    <row r="129" spans="1:65" s="81" customFormat="1" ht="22.9" customHeight="1">
      <c r="B129" s="82"/>
      <c r="D129" s="83" t="s">
        <v>72</v>
      </c>
      <c r="E129" s="92" t="s">
        <v>80</v>
      </c>
      <c r="F129" s="92" t="s">
        <v>119</v>
      </c>
      <c r="J129" s="93">
        <f>BK129</f>
        <v>0</v>
      </c>
      <c r="L129" s="82"/>
      <c r="M129" s="86"/>
      <c r="N129" s="87"/>
      <c r="O129" s="87"/>
      <c r="P129" s="88">
        <f>SUM(P130:P179)</f>
        <v>0</v>
      </c>
      <c r="Q129" s="87"/>
      <c r="R129" s="88">
        <f>SUM(R130:R179)</f>
        <v>14.6</v>
      </c>
      <c r="S129" s="87"/>
      <c r="T129" s="89">
        <f>SUM(T130:T179)</f>
        <v>110.84000000000002</v>
      </c>
      <c r="AR129" s="83" t="s">
        <v>80</v>
      </c>
      <c r="AT129" s="90" t="s">
        <v>72</v>
      </c>
      <c r="AU129" s="90" t="s">
        <v>80</v>
      </c>
      <c r="AY129" s="83" t="s">
        <v>118</v>
      </c>
      <c r="BK129" s="91">
        <f>SUM(BK130:BK179)</f>
        <v>0</v>
      </c>
    </row>
    <row r="130" spans="1:65" s="16" customFormat="1" ht="21.75" customHeight="1">
      <c r="A130" s="13"/>
      <c r="B130" s="14"/>
      <c r="C130" s="94" t="s">
        <v>80</v>
      </c>
      <c r="D130" s="94" t="s">
        <v>120</v>
      </c>
      <c r="E130" s="95" t="s">
        <v>121</v>
      </c>
      <c r="F130" s="96" t="s">
        <v>122</v>
      </c>
      <c r="G130" s="97" t="s">
        <v>123</v>
      </c>
      <c r="H130" s="98">
        <v>70</v>
      </c>
      <c r="I130" s="1"/>
      <c r="J130" s="99">
        <f>ROUND(I130*H130,2)</f>
        <v>0</v>
      </c>
      <c r="K130" s="100"/>
      <c r="L130" s="14"/>
      <c r="M130" s="108" t="s">
        <v>1</v>
      </c>
      <c r="N130" s="109" t="s">
        <v>38</v>
      </c>
      <c r="O130" s="110"/>
      <c r="P130" s="111">
        <f>O130*H130</f>
        <v>0</v>
      </c>
      <c r="Q130" s="111">
        <v>0</v>
      </c>
      <c r="R130" s="111">
        <f>Q130*H130</f>
        <v>0</v>
      </c>
      <c r="S130" s="111">
        <v>0.26</v>
      </c>
      <c r="T130" s="112">
        <f>S130*H130</f>
        <v>18.2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06" t="s">
        <v>124</v>
      </c>
      <c r="AT130" s="106" t="s">
        <v>120</v>
      </c>
      <c r="AU130" s="106" t="s">
        <v>82</v>
      </c>
      <c r="AY130" s="6" t="s">
        <v>118</v>
      </c>
      <c r="BE130" s="107">
        <f>IF(N130="základní",J130,0)</f>
        <v>0</v>
      </c>
      <c r="BF130" s="107">
        <f>IF(N130="snížená",J130,0)</f>
        <v>0</v>
      </c>
      <c r="BG130" s="107">
        <f>IF(N130="zákl. přenesená",J130,0)</f>
        <v>0</v>
      </c>
      <c r="BH130" s="107">
        <f>IF(N130="sníž. přenesená",J130,0)</f>
        <v>0</v>
      </c>
      <c r="BI130" s="107">
        <f>IF(N130="nulová",J130,0)</f>
        <v>0</v>
      </c>
      <c r="BJ130" s="6" t="s">
        <v>80</v>
      </c>
      <c r="BK130" s="107">
        <f>ROUND(I130*H130,2)</f>
        <v>0</v>
      </c>
      <c r="BL130" s="6" t="s">
        <v>124</v>
      </c>
      <c r="BM130" s="106" t="s">
        <v>125</v>
      </c>
    </row>
    <row r="131" spans="1:65" s="16" customFormat="1" ht="33" customHeight="1">
      <c r="A131" s="13"/>
      <c r="B131" s="14"/>
      <c r="C131" s="94" t="s">
        <v>82</v>
      </c>
      <c r="D131" s="94" t="s">
        <v>120</v>
      </c>
      <c r="E131" s="95" t="s">
        <v>126</v>
      </c>
      <c r="F131" s="96" t="s">
        <v>127</v>
      </c>
      <c r="G131" s="97" t="s">
        <v>123</v>
      </c>
      <c r="H131" s="98">
        <v>144</v>
      </c>
      <c r="I131" s="1"/>
      <c r="J131" s="99">
        <f>ROUND(I131*H131,2)</f>
        <v>0</v>
      </c>
      <c r="K131" s="100"/>
      <c r="L131" s="14"/>
      <c r="M131" s="108" t="s">
        <v>1</v>
      </c>
      <c r="N131" s="109" t="s">
        <v>38</v>
      </c>
      <c r="O131" s="110"/>
      <c r="P131" s="111">
        <f>O131*H131</f>
        <v>0</v>
      </c>
      <c r="Q131" s="111">
        <v>0</v>
      </c>
      <c r="R131" s="111">
        <f>Q131*H131</f>
        <v>0</v>
      </c>
      <c r="S131" s="111">
        <v>0.44</v>
      </c>
      <c r="T131" s="112">
        <f>S131*H131</f>
        <v>63.36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06" t="s">
        <v>124</v>
      </c>
      <c r="AT131" s="106" t="s">
        <v>120</v>
      </c>
      <c r="AU131" s="106" t="s">
        <v>82</v>
      </c>
      <c r="AY131" s="6" t="s">
        <v>118</v>
      </c>
      <c r="BE131" s="107">
        <f>IF(N131="základní",J131,0)</f>
        <v>0</v>
      </c>
      <c r="BF131" s="107">
        <f>IF(N131="snížená",J131,0)</f>
        <v>0</v>
      </c>
      <c r="BG131" s="107">
        <f>IF(N131="zákl. přenesená",J131,0)</f>
        <v>0</v>
      </c>
      <c r="BH131" s="107">
        <f>IF(N131="sníž. přenesená",J131,0)</f>
        <v>0</v>
      </c>
      <c r="BI131" s="107">
        <f>IF(N131="nulová",J131,0)</f>
        <v>0</v>
      </c>
      <c r="BJ131" s="6" t="s">
        <v>80</v>
      </c>
      <c r="BK131" s="107">
        <f>ROUND(I131*H131,2)</f>
        <v>0</v>
      </c>
      <c r="BL131" s="6" t="s">
        <v>124</v>
      </c>
      <c r="BM131" s="106" t="s">
        <v>128</v>
      </c>
    </row>
    <row r="132" spans="1:65" s="16" customFormat="1" ht="21.75" customHeight="1">
      <c r="A132" s="13"/>
      <c r="B132" s="14"/>
      <c r="C132" s="94" t="s">
        <v>129</v>
      </c>
      <c r="D132" s="94" t="s">
        <v>120</v>
      </c>
      <c r="E132" s="95" t="s">
        <v>130</v>
      </c>
      <c r="F132" s="96" t="s">
        <v>131</v>
      </c>
      <c r="G132" s="97" t="s">
        <v>123</v>
      </c>
      <c r="H132" s="98">
        <v>18</v>
      </c>
      <c r="I132" s="1"/>
      <c r="J132" s="99">
        <f>ROUND(I132*H132,2)</f>
        <v>0</v>
      </c>
      <c r="K132" s="100"/>
      <c r="L132" s="14"/>
      <c r="M132" s="108" t="s">
        <v>1</v>
      </c>
      <c r="N132" s="109" t="s">
        <v>38</v>
      </c>
      <c r="O132" s="110"/>
      <c r="P132" s="111">
        <f>O132*H132</f>
        <v>0</v>
      </c>
      <c r="Q132" s="111">
        <v>0</v>
      </c>
      <c r="R132" s="111">
        <f>Q132*H132</f>
        <v>0</v>
      </c>
      <c r="S132" s="111">
        <v>0.625</v>
      </c>
      <c r="T132" s="112">
        <f>S132*H132</f>
        <v>11.25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06" t="s">
        <v>124</v>
      </c>
      <c r="AT132" s="106" t="s">
        <v>120</v>
      </c>
      <c r="AU132" s="106" t="s">
        <v>82</v>
      </c>
      <c r="AY132" s="6" t="s">
        <v>118</v>
      </c>
      <c r="BE132" s="107">
        <f>IF(N132="základní",J132,0)</f>
        <v>0</v>
      </c>
      <c r="BF132" s="107">
        <f>IF(N132="snížená",J132,0)</f>
        <v>0</v>
      </c>
      <c r="BG132" s="107">
        <f>IF(N132="zákl. přenesená",J132,0)</f>
        <v>0</v>
      </c>
      <c r="BH132" s="107">
        <f>IF(N132="sníž. přenesená",J132,0)</f>
        <v>0</v>
      </c>
      <c r="BI132" s="107">
        <f>IF(N132="nulová",J132,0)</f>
        <v>0</v>
      </c>
      <c r="BJ132" s="6" t="s">
        <v>80</v>
      </c>
      <c r="BK132" s="107">
        <f>ROUND(I132*H132,2)</f>
        <v>0</v>
      </c>
      <c r="BL132" s="6" t="s">
        <v>124</v>
      </c>
      <c r="BM132" s="106" t="s">
        <v>132</v>
      </c>
    </row>
    <row r="133" spans="1:65" s="113" customFormat="1">
      <c r="B133" s="114"/>
      <c r="D133" s="115" t="s">
        <v>133</v>
      </c>
      <c r="E133" s="116" t="s">
        <v>1</v>
      </c>
      <c r="F133" s="117" t="s">
        <v>134</v>
      </c>
      <c r="H133" s="116" t="s">
        <v>1</v>
      </c>
      <c r="L133" s="114"/>
      <c r="M133" s="118"/>
      <c r="N133" s="119"/>
      <c r="O133" s="119"/>
      <c r="P133" s="119"/>
      <c r="Q133" s="119"/>
      <c r="R133" s="119"/>
      <c r="S133" s="119"/>
      <c r="T133" s="120"/>
      <c r="AT133" s="116" t="s">
        <v>133</v>
      </c>
      <c r="AU133" s="116" t="s">
        <v>82</v>
      </c>
      <c r="AV133" s="113" t="s">
        <v>80</v>
      </c>
      <c r="AW133" s="113" t="s">
        <v>30</v>
      </c>
      <c r="AX133" s="113" t="s">
        <v>73</v>
      </c>
      <c r="AY133" s="116" t="s">
        <v>118</v>
      </c>
    </row>
    <row r="134" spans="1:65" s="121" customFormat="1">
      <c r="B134" s="122"/>
      <c r="D134" s="115" t="s">
        <v>133</v>
      </c>
      <c r="E134" s="123" t="s">
        <v>1</v>
      </c>
      <c r="F134" s="124" t="s">
        <v>135</v>
      </c>
      <c r="H134" s="125">
        <v>18</v>
      </c>
      <c r="L134" s="122"/>
      <c r="M134" s="126"/>
      <c r="N134" s="127"/>
      <c r="O134" s="127"/>
      <c r="P134" s="127"/>
      <c r="Q134" s="127"/>
      <c r="R134" s="127"/>
      <c r="S134" s="127"/>
      <c r="T134" s="128"/>
      <c r="AT134" s="123" t="s">
        <v>133</v>
      </c>
      <c r="AU134" s="123" t="s">
        <v>82</v>
      </c>
      <c r="AV134" s="121" t="s">
        <v>82</v>
      </c>
      <c r="AW134" s="121" t="s">
        <v>30</v>
      </c>
      <c r="AX134" s="121" t="s">
        <v>80</v>
      </c>
      <c r="AY134" s="123" t="s">
        <v>118</v>
      </c>
    </row>
    <row r="135" spans="1:65" s="16" customFormat="1" ht="16.5" customHeight="1">
      <c r="A135" s="13"/>
      <c r="B135" s="14"/>
      <c r="C135" s="94" t="s">
        <v>124</v>
      </c>
      <c r="D135" s="94" t="s">
        <v>120</v>
      </c>
      <c r="E135" s="95" t="s">
        <v>136</v>
      </c>
      <c r="F135" s="96" t="s">
        <v>137</v>
      </c>
      <c r="G135" s="97" t="s">
        <v>138</v>
      </c>
      <c r="H135" s="98">
        <v>36</v>
      </c>
      <c r="I135" s="1"/>
      <c r="J135" s="99">
        <f>ROUND(I135*H135,2)</f>
        <v>0</v>
      </c>
      <c r="K135" s="100"/>
      <c r="L135" s="14"/>
      <c r="M135" s="108" t="s">
        <v>1</v>
      </c>
      <c r="N135" s="109" t="s">
        <v>38</v>
      </c>
      <c r="O135" s="110"/>
      <c r="P135" s="111">
        <f>O135*H135</f>
        <v>0</v>
      </c>
      <c r="Q135" s="111">
        <v>0</v>
      </c>
      <c r="R135" s="111">
        <f>Q135*H135</f>
        <v>0</v>
      </c>
      <c r="S135" s="111">
        <v>0.28999999999999998</v>
      </c>
      <c r="T135" s="112">
        <f>S135*H135</f>
        <v>10.44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06" t="s">
        <v>124</v>
      </c>
      <c r="AT135" s="106" t="s">
        <v>120</v>
      </c>
      <c r="AU135" s="106" t="s">
        <v>82</v>
      </c>
      <c r="AY135" s="6" t="s">
        <v>118</v>
      </c>
      <c r="BE135" s="107">
        <f>IF(N135="základní",J135,0)</f>
        <v>0</v>
      </c>
      <c r="BF135" s="107">
        <f>IF(N135="snížená",J135,0)</f>
        <v>0</v>
      </c>
      <c r="BG135" s="107">
        <f>IF(N135="zákl. přenesená",J135,0)</f>
        <v>0</v>
      </c>
      <c r="BH135" s="107">
        <f>IF(N135="sníž. přenesená",J135,0)</f>
        <v>0</v>
      </c>
      <c r="BI135" s="107">
        <f>IF(N135="nulová",J135,0)</f>
        <v>0</v>
      </c>
      <c r="BJ135" s="6" t="s">
        <v>80</v>
      </c>
      <c r="BK135" s="107">
        <f>ROUND(I135*H135,2)</f>
        <v>0</v>
      </c>
      <c r="BL135" s="6" t="s">
        <v>124</v>
      </c>
      <c r="BM135" s="106" t="s">
        <v>139</v>
      </c>
    </row>
    <row r="136" spans="1:65" s="113" customFormat="1">
      <c r="B136" s="114"/>
      <c r="D136" s="115" t="s">
        <v>133</v>
      </c>
      <c r="E136" s="116" t="s">
        <v>1</v>
      </c>
      <c r="F136" s="117" t="s">
        <v>140</v>
      </c>
      <c r="H136" s="116" t="s">
        <v>1</v>
      </c>
      <c r="L136" s="114"/>
      <c r="M136" s="118"/>
      <c r="N136" s="119"/>
      <c r="O136" s="119"/>
      <c r="P136" s="119"/>
      <c r="Q136" s="119"/>
      <c r="R136" s="119"/>
      <c r="S136" s="119"/>
      <c r="T136" s="120"/>
      <c r="AT136" s="116" t="s">
        <v>133</v>
      </c>
      <c r="AU136" s="116" t="s">
        <v>82</v>
      </c>
      <c r="AV136" s="113" t="s">
        <v>80</v>
      </c>
      <c r="AW136" s="113" t="s">
        <v>30</v>
      </c>
      <c r="AX136" s="113" t="s">
        <v>73</v>
      </c>
      <c r="AY136" s="116" t="s">
        <v>118</v>
      </c>
    </row>
    <row r="137" spans="1:65" s="121" customFormat="1">
      <c r="B137" s="122"/>
      <c r="D137" s="115" t="s">
        <v>133</v>
      </c>
      <c r="E137" s="123" t="s">
        <v>1</v>
      </c>
      <c r="F137" s="124" t="s">
        <v>141</v>
      </c>
      <c r="H137" s="125">
        <v>16</v>
      </c>
      <c r="L137" s="122"/>
      <c r="M137" s="126"/>
      <c r="N137" s="127"/>
      <c r="O137" s="127"/>
      <c r="P137" s="127"/>
      <c r="Q137" s="127"/>
      <c r="R137" s="127"/>
      <c r="S137" s="127"/>
      <c r="T137" s="128"/>
      <c r="AT137" s="123" t="s">
        <v>133</v>
      </c>
      <c r="AU137" s="123" t="s">
        <v>82</v>
      </c>
      <c r="AV137" s="121" t="s">
        <v>82</v>
      </c>
      <c r="AW137" s="121" t="s">
        <v>30</v>
      </c>
      <c r="AX137" s="121" t="s">
        <v>73</v>
      </c>
      <c r="AY137" s="123" t="s">
        <v>118</v>
      </c>
    </row>
    <row r="138" spans="1:65" s="113" customFormat="1">
      <c r="B138" s="114"/>
      <c r="D138" s="115" t="s">
        <v>133</v>
      </c>
      <c r="E138" s="116" t="s">
        <v>1</v>
      </c>
      <c r="F138" s="117" t="s">
        <v>142</v>
      </c>
      <c r="H138" s="116" t="s">
        <v>1</v>
      </c>
      <c r="L138" s="114"/>
      <c r="M138" s="118"/>
      <c r="N138" s="119"/>
      <c r="O138" s="119"/>
      <c r="P138" s="119"/>
      <c r="Q138" s="119"/>
      <c r="R138" s="119"/>
      <c r="S138" s="119"/>
      <c r="T138" s="120"/>
      <c r="AT138" s="116" t="s">
        <v>133</v>
      </c>
      <c r="AU138" s="116" t="s">
        <v>82</v>
      </c>
      <c r="AV138" s="113" t="s">
        <v>80</v>
      </c>
      <c r="AW138" s="113" t="s">
        <v>30</v>
      </c>
      <c r="AX138" s="113" t="s">
        <v>73</v>
      </c>
      <c r="AY138" s="116" t="s">
        <v>118</v>
      </c>
    </row>
    <row r="139" spans="1:65" s="121" customFormat="1">
      <c r="B139" s="122"/>
      <c r="D139" s="115" t="s">
        <v>133</v>
      </c>
      <c r="E139" s="123" t="s">
        <v>1</v>
      </c>
      <c r="F139" s="124" t="s">
        <v>143</v>
      </c>
      <c r="H139" s="125">
        <v>20</v>
      </c>
      <c r="L139" s="122"/>
      <c r="M139" s="126"/>
      <c r="N139" s="127"/>
      <c r="O139" s="127"/>
      <c r="P139" s="127"/>
      <c r="Q139" s="127"/>
      <c r="R139" s="127"/>
      <c r="S139" s="127"/>
      <c r="T139" s="128"/>
      <c r="AT139" s="123" t="s">
        <v>133</v>
      </c>
      <c r="AU139" s="123" t="s">
        <v>82</v>
      </c>
      <c r="AV139" s="121" t="s">
        <v>82</v>
      </c>
      <c r="AW139" s="121" t="s">
        <v>30</v>
      </c>
      <c r="AX139" s="121" t="s">
        <v>73</v>
      </c>
      <c r="AY139" s="123" t="s">
        <v>118</v>
      </c>
    </row>
    <row r="140" spans="1:65" s="129" customFormat="1">
      <c r="B140" s="130"/>
      <c r="D140" s="115" t="s">
        <v>133</v>
      </c>
      <c r="E140" s="131" t="s">
        <v>1</v>
      </c>
      <c r="F140" s="132" t="s">
        <v>144</v>
      </c>
      <c r="H140" s="133">
        <v>36</v>
      </c>
      <c r="L140" s="130"/>
      <c r="M140" s="134"/>
      <c r="N140" s="135"/>
      <c r="O140" s="135"/>
      <c r="P140" s="135"/>
      <c r="Q140" s="135"/>
      <c r="R140" s="135"/>
      <c r="S140" s="135"/>
      <c r="T140" s="136"/>
      <c r="AT140" s="131" t="s">
        <v>133</v>
      </c>
      <c r="AU140" s="131" t="s">
        <v>82</v>
      </c>
      <c r="AV140" s="129" t="s">
        <v>124</v>
      </c>
      <c r="AW140" s="129" t="s">
        <v>30</v>
      </c>
      <c r="AX140" s="129" t="s">
        <v>80</v>
      </c>
      <c r="AY140" s="131" t="s">
        <v>118</v>
      </c>
    </row>
    <row r="141" spans="1:65" s="16" customFormat="1" ht="16.5" customHeight="1">
      <c r="A141" s="13"/>
      <c r="B141" s="14"/>
      <c r="C141" s="94" t="s">
        <v>145</v>
      </c>
      <c r="D141" s="94" t="s">
        <v>120</v>
      </c>
      <c r="E141" s="95" t="s">
        <v>146</v>
      </c>
      <c r="F141" s="96" t="s">
        <v>147</v>
      </c>
      <c r="G141" s="97" t="s">
        <v>138</v>
      </c>
      <c r="H141" s="98">
        <v>14</v>
      </c>
      <c r="I141" s="1"/>
      <c r="J141" s="99">
        <f>ROUND(I141*H141,2)</f>
        <v>0</v>
      </c>
      <c r="K141" s="100"/>
      <c r="L141" s="14"/>
      <c r="M141" s="108" t="s">
        <v>1</v>
      </c>
      <c r="N141" s="109" t="s">
        <v>38</v>
      </c>
      <c r="O141" s="110"/>
      <c r="P141" s="111">
        <f>O141*H141</f>
        <v>0</v>
      </c>
      <c r="Q141" s="111">
        <v>0</v>
      </c>
      <c r="R141" s="111">
        <f>Q141*H141</f>
        <v>0</v>
      </c>
      <c r="S141" s="111">
        <v>0.20499999999999999</v>
      </c>
      <c r="T141" s="112">
        <f>S141*H141</f>
        <v>2.8699999999999997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06" t="s">
        <v>124</v>
      </c>
      <c r="AT141" s="106" t="s">
        <v>120</v>
      </c>
      <c r="AU141" s="106" t="s">
        <v>82</v>
      </c>
      <c r="AY141" s="6" t="s">
        <v>118</v>
      </c>
      <c r="BE141" s="107">
        <f>IF(N141="základní",J141,0)</f>
        <v>0</v>
      </c>
      <c r="BF141" s="107">
        <f>IF(N141="snížená",J141,0)</f>
        <v>0</v>
      </c>
      <c r="BG141" s="107">
        <f>IF(N141="zákl. přenesená",J141,0)</f>
        <v>0</v>
      </c>
      <c r="BH141" s="107">
        <f>IF(N141="sníž. přenesená",J141,0)</f>
        <v>0</v>
      </c>
      <c r="BI141" s="107">
        <f>IF(N141="nulová",J141,0)</f>
        <v>0</v>
      </c>
      <c r="BJ141" s="6" t="s">
        <v>80</v>
      </c>
      <c r="BK141" s="107">
        <f>ROUND(I141*H141,2)</f>
        <v>0</v>
      </c>
      <c r="BL141" s="6" t="s">
        <v>124</v>
      </c>
      <c r="BM141" s="106" t="s">
        <v>148</v>
      </c>
    </row>
    <row r="142" spans="1:65" s="16" customFormat="1" ht="16.5" customHeight="1">
      <c r="A142" s="13"/>
      <c r="B142" s="14"/>
      <c r="C142" s="94" t="s">
        <v>149</v>
      </c>
      <c r="D142" s="94" t="s">
        <v>120</v>
      </c>
      <c r="E142" s="95" t="s">
        <v>150</v>
      </c>
      <c r="F142" s="96" t="s">
        <v>151</v>
      </c>
      <c r="G142" s="97" t="s">
        <v>138</v>
      </c>
      <c r="H142" s="98">
        <v>32</v>
      </c>
      <c r="I142" s="1"/>
      <c r="J142" s="99">
        <f>ROUND(I142*H142,2)</f>
        <v>0</v>
      </c>
      <c r="K142" s="100"/>
      <c r="L142" s="14"/>
      <c r="M142" s="108" t="s">
        <v>1</v>
      </c>
      <c r="N142" s="109" t="s">
        <v>38</v>
      </c>
      <c r="O142" s="110"/>
      <c r="P142" s="111">
        <f>O142*H142</f>
        <v>0</v>
      </c>
      <c r="Q142" s="111">
        <v>0</v>
      </c>
      <c r="R142" s="111">
        <f>Q142*H142</f>
        <v>0</v>
      </c>
      <c r="S142" s="111">
        <v>0.115</v>
      </c>
      <c r="T142" s="112">
        <f>S142*H142</f>
        <v>3.68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06" t="s">
        <v>124</v>
      </c>
      <c r="AT142" s="106" t="s">
        <v>120</v>
      </c>
      <c r="AU142" s="106" t="s">
        <v>82</v>
      </c>
      <c r="AY142" s="6" t="s">
        <v>118</v>
      </c>
      <c r="BE142" s="107">
        <f>IF(N142="základní",J142,0)</f>
        <v>0</v>
      </c>
      <c r="BF142" s="107">
        <f>IF(N142="snížená",J142,0)</f>
        <v>0</v>
      </c>
      <c r="BG142" s="107">
        <f>IF(N142="zákl. přenesená",J142,0)</f>
        <v>0</v>
      </c>
      <c r="BH142" s="107">
        <f>IF(N142="sníž. přenesená",J142,0)</f>
        <v>0</v>
      </c>
      <c r="BI142" s="107">
        <f>IF(N142="nulová",J142,0)</f>
        <v>0</v>
      </c>
      <c r="BJ142" s="6" t="s">
        <v>80</v>
      </c>
      <c r="BK142" s="107">
        <f>ROUND(I142*H142,2)</f>
        <v>0</v>
      </c>
      <c r="BL142" s="6" t="s">
        <v>124</v>
      </c>
      <c r="BM142" s="106" t="s">
        <v>152</v>
      </c>
    </row>
    <row r="143" spans="1:65" s="113" customFormat="1">
      <c r="B143" s="114"/>
      <c r="D143" s="115" t="s">
        <v>133</v>
      </c>
      <c r="E143" s="116" t="s">
        <v>1</v>
      </c>
      <c r="F143" s="117" t="s">
        <v>153</v>
      </c>
      <c r="H143" s="116" t="s">
        <v>1</v>
      </c>
      <c r="L143" s="114"/>
      <c r="M143" s="118"/>
      <c r="N143" s="119"/>
      <c r="O143" s="119"/>
      <c r="P143" s="119"/>
      <c r="Q143" s="119"/>
      <c r="R143" s="119"/>
      <c r="S143" s="119"/>
      <c r="T143" s="120"/>
      <c r="AT143" s="116" t="s">
        <v>133</v>
      </c>
      <c r="AU143" s="116" t="s">
        <v>82</v>
      </c>
      <c r="AV143" s="113" t="s">
        <v>80</v>
      </c>
      <c r="AW143" s="113" t="s">
        <v>30</v>
      </c>
      <c r="AX143" s="113" t="s">
        <v>73</v>
      </c>
      <c r="AY143" s="116" t="s">
        <v>118</v>
      </c>
    </row>
    <row r="144" spans="1:65" s="121" customFormat="1">
      <c r="B144" s="122"/>
      <c r="D144" s="115" t="s">
        <v>133</v>
      </c>
      <c r="E144" s="123" t="s">
        <v>1</v>
      </c>
      <c r="F144" s="124" t="s">
        <v>154</v>
      </c>
      <c r="H144" s="125">
        <v>32</v>
      </c>
      <c r="L144" s="122"/>
      <c r="M144" s="126"/>
      <c r="N144" s="127"/>
      <c r="O144" s="127"/>
      <c r="P144" s="127"/>
      <c r="Q144" s="127"/>
      <c r="R144" s="127"/>
      <c r="S144" s="127"/>
      <c r="T144" s="128"/>
      <c r="AT144" s="123" t="s">
        <v>133</v>
      </c>
      <c r="AU144" s="123" t="s">
        <v>82</v>
      </c>
      <c r="AV144" s="121" t="s">
        <v>82</v>
      </c>
      <c r="AW144" s="121" t="s">
        <v>30</v>
      </c>
      <c r="AX144" s="121" t="s">
        <v>80</v>
      </c>
      <c r="AY144" s="123" t="s">
        <v>118</v>
      </c>
    </row>
    <row r="145" spans="1:65" s="16" customFormat="1" ht="16.5" customHeight="1">
      <c r="A145" s="13"/>
      <c r="B145" s="14"/>
      <c r="C145" s="94" t="s">
        <v>155</v>
      </c>
      <c r="D145" s="94" t="s">
        <v>120</v>
      </c>
      <c r="E145" s="95" t="s">
        <v>156</v>
      </c>
      <c r="F145" s="96" t="s">
        <v>157</v>
      </c>
      <c r="G145" s="97" t="s">
        <v>138</v>
      </c>
      <c r="H145" s="98">
        <v>26</v>
      </c>
      <c r="I145" s="1"/>
      <c r="J145" s="99">
        <f>ROUND(I145*H145,2)</f>
        <v>0</v>
      </c>
      <c r="K145" s="100"/>
      <c r="L145" s="14"/>
      <c r="M145" s="108" t="s">
        <v>1</v>
      </c>
      <c r="N145" s="109" t="s">
        <v>38</v>
      </c>
      <c r="O145" s="110"/>
      <c r="P145" s="111">
        <f>O145*H145</f>
        <v>0</v>
      </c>
      <c r="Q145" s="111">
        <v>0</v>
      </c>
      <c r="R145" s="111">
        <f>Q145*H145</f>
        <v>0</v>
      </c>
      <c r="S145" s="111">
        <v>0.04</v>
      </c>
      <c r="T145" s="112">
        <f>S145*H145</f>
        <v>1.04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06" t="s">
        <v>124</v>
      </c>
      <c r="AT145" s="106" t="s">
        <v>120</v>
      </c>
      <c r="AU145" s="106" t="s">
        <v>82</v>
      </c>
      <c r="AY145" s="6" t="s">
        <v>118</v>
      </c>
      <c r="BE145" s="107">
        <f>IF(N145="základní",J145,0)</f>
        <v>0</v>
      </c>
      <c r="BF145" s="107">
        <f>IF(N145="snížená",J145,0)</f>
        <v>0</v>
      </c>
      <c r="BG145" s="107">
        <f>IF(N145="zákl. přenesená",J145,0)</f>
        <v>0</v>
      </c>
      <c r="BH145" s="107">
        <f>IF(N145="sníž. přenesená",J145,0)</f>
        <v>0</v>
      </c>
      <c r="BI145" s="107">
        <f>IF(N145="nulová",J145,0)</f>
        <v>0</v>
      </c>
      <c r="BJ145" s="6" t="s">
        <v>80</v>
      </c>
      <c r="BK145" s="107">
        <f>ROUND(I145*H145,2)</f>
        <v>0</v>
      </c>
      <c r="BL145" s="6" t="s">
        <v>124</v>
      </c>
      <c r="BM145" s="106" t="s">
        <v>158</v>
      </c>
    </row>
    <row r="146" spans="1:65" s="16" customFormat="1" ht="21.75" customHeight="1">
      <c r="A146" s="13"/>
      <c r="B146" s="14"/>
      <c r="C146" s="94" t="s">
        <v>159</v>
      </c>
      <c r="D146" s="94" t="s">
        <v>120</v>
      </c>
      <c r="E146" s="95" t="s">
        <v>160</v>
      </c>
      <c r="F146" s="96" t="s">
        <v>161</v>
      </c>
      <c r="G146" s="97" t="s">
        <v>162</v>
      </c>
      <c r="H146" s="98">
        <v>3</v>
      </c>
      <c r="I146" s="1"/>
      <c r="J146" s="99">
        <f>ROUND(I146*H146,2)</f>
        <v>0</v>
      </c>
      <c r="K146" s="100"/>
      <c r="L146" s="14"/>
      <c r="M146" s="108" t="s">
        <v>1</v>
      </c>
      <c r="N146" s="109" t="s">
        <v>38</v>
      </c>
      <c r="O146" s="110"/>
      <c r="P146" s="111">
        <f>O146*H146</f>
        <v>0</v>
      </c>
      <c r="Q146" s="111">
        <v>0</v>
      </c>
      <c r="R146" s="111">
        <f>Q146*H146</f>
        <v>0</v>
      </c>
      <c r="S146" s="111">
        <v>0</v>
      </c>
      <c r="T146" s="112">
        <f>S146*H146</f>
        <v>0</v>
      </c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R146" s="106" t="s">
        <v>124</v>
      </c>
      <c r="AT146" s="106" t="s">
        <v>120</v>
      </c>
      <c r="AU146" s="106" t="s">
        <v>82</v>
      </c>
      <c r="AY146" s="6" t="s">
        <v>118</v>
      </c>
      <c r="BE146" s="107">
        <f>IF(N146="základní",J146,0)</f>
        <v>0</v>
      </c>
      <c r="BF146" s="107">
        <f>IF(N146="snížená",J146,0)</f>
        <v>0</v>
      </c>
      <c r="BG146" s="107">
        <f>IF(N146="zákl. přenesená",J146,0)</f>
        <v>0</v>
      </c>
      <c r="BH146" s="107">
        <f>IF(N146="sníž. přenesená",J146,0)</f>
        <v>0</v>
      </c>
      <c r="BI146" s="107">
        <f>IF(N146="nulová",J146,0)</f>
        <v>0</v>
      </c>
      <c r="BJ146" s="6" t="s">
        <v>80</v>
      </c>
      <c r="BK146" s="107">
        <f>ROUND(I146*H146,2)</f>
        <v>0</v>
      </c>
      <c r="BL146" s="6" t="s">
        <v>124</v>
      </c>
      <c r="BM146" s="106" t="s">
        <v>163</v>
      </c>
    </row>
    <row r="147" spans="1:65" s="113" customFormat="1">
      <c r="B147" s="114"/>
      <c r="D147" s="115" t="s">
        <v>133</v>
      </c>
      <c r="E147" s="116" t="s">
        <v>1</v>
      </c>
      <c r="F147" s="117" t="s">
        <v>164</v>
      </c>
      <c r="H147" s="116" t="s">
        <v>1</v>
      </c>
      <c r="L147" s="114"/>
      <c r="M147" s="118"/>
      <c r="N147" s="119"/>
      <c r="O147" s="119"/>
      <c r="P147" s="119"/>
      <c r="Q147" s="119"/>
      <c r="R147" s="119"/>
      <c r="S147" s="119"/>
      <c r="T147" s="120"/>
      <c r="AT147" s="116" t="s">
        <v>133</v>
      </c>
      <c r="AU147" s="116" t="s">
        <v>82</v>
      </c>
      <c r="AV147" s="113" t="s">
        <v>80</v>
      </c>
      <c r="AW147" s="113" t="s">
        <v>30</v>
      </c>
      <c r="AX147" s="113" t="s">
        <v>73</v>
      </c>
      <c r="AY147" s="116" t="s">
        <v>118</v>
      </c>
    </row>
    <row r="148" spans="1:65" s="121" customFormat="1">
      <c r="B148" s="122"/>
      <c r="D148" s="115" t="s">
        <v>133</v>
      </c>
      <c r="E148" s="123" t="s">
        <v>1</v>
      </c>
      <c r="F148" s="124" t="s">
        <v>165</v>
      </c>
      <c r="H148" s="125">
        <v>3</v>
      </c>
      <c r="L148" s="122"/>
      <c r="M148" s="126"/>
      <c r="N148" s="127"/>
      <c r="O148" s="127"/>
      <c r="P148" s="127"/>
      <c r="Q148" s="127"/>
      <c r="R148" s="127"/>
      <c r="S148" s="127"/>
      <c r="T148" s="128"/>
      <c r="AT148" s="123" t="s">
        <v>133</v>
      </c>
      <c r="AU148" s="123" t="s">
        <v>82</v>
      </c>
      <c r="AV148" s="121" t="s">
        <v>82</v>
      </c>
      <c r="AW148" s="121" t="s">
        <v>30</v>
      </c>
      <c r="AX148" s="121" t="s">
        <v>80</v>
      </c>
      <c r="AY148" s="123" t="s">
        <v>118</v>
      </c>
    </row>
    <row r="149" spans="1:65" s="16" customFormat="1" ht="21.75" customHeight="1">
      <c r="A149" s="13"/>
      <c r="B149" s="14"/>
      <c r="C149" s="94" t="s">
        <v>166</v>
      </c>
      <c r="D149" s="94" t="s">
        <v>120</v>
      </c>
      <c r="E149" s="95" t="s">
        <v>167</v>
      </c>
      <c r="F149" s="96" t="s">
        <v>168</v>
      </c>
      <c r="G149" s="97" t="s">
        <v>162</v>
      </c>
      <c r="H149" s="98">
        <v>3.15</v>
      </c>
      <c r="I149" s="1"/>
      <c r="J149" s="99">
        <f>ROUND(I149*H149,2)</f>
        <v>0</v>
      </c>
      <c r="K149" s="100"/>
      <c r="L149" s="14"/>
      <c r="M149" s="108" t="s">
        <v>1</v>
      </c>
      <c r="N149" s="109" t="s">
        <v>38</v>
      </c>
      <c r="O149" s="110"/>
      <c r="P149" s="111">
        <f>O149*H149</f>
        <v>0</v>
      </c>
      <c r="Q149" s="111">
        <v>0</v>
      </c>
      <c r="R149" s="111">
        <f>Q149*H149</f>
        <v>0</v>
      </c>
      <c r="S149" s="111">
        <v>0</v>
      </c>
      <c r="T149" s="112">
        <f>S149*H149</f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06" t="s">
        <v>124</v>
      </c>
      <c r="AT149" s="106" t="s">
        <v>120</v>
      </c>
      <c r="AU149" s="106" t="s">
        <v>82</v>
      </c>
      <c r="AY149" s="6" t="s">
        <v>118</v>
      </c>
      <c r="BE149" s="107">
        <f>IF(N149="základní",J149,0)</f>
        <v>0</v>
      </c>
      <c r="BF149" s="107">
        <f>IF(N149="snížená",J149,0)</f>
        <v>0</v>
      </c>
      <c r="BG149" s="107">
        <f>IF(N149="zákl. přenesená",J149,0)</f>
        <v>0</v>
      </c>
      <c r="BH149" s="107">
        <f>IF(N149="sníž. přenesená",J149,0)</f>
        <v>0</v>
      </c>
      <c r="BI149" s="107">
        <f>IF(N149="nulová",J149,0)</f>
        <v>0</v>
      </c>
      <c r="BJ149" s="6" t="s">
        <v>80</v>
      </c>
      <c r="BK149" s="107">
        <f>ROUND(I149*H149,2)</f>
        <v>0</v>
      </c>
      <c r="BL149" s="6" t="s">
        <v>124</v>
      </c>
      <c r="BM149" s="106" t="s">
        <v>169</v>
      </c>
    </row>
    <row r="150" spans="1:65" s="113" customFormat="1">
      <c r="B150" s="114"/>
      <c r="D150" s="115" t="s">
        <v>133</v>
      </c>
      <c r="E150" s="116" t="s">
        <v>1</v>
      </c>
      <c r="F150" s="117" t="s">
        <v>170</v>
      </c>
      <c r="H150" s="116" t="s">
        <v>1</v>
      </c>
      <c r="L150" s="114"/>
      <c r="M150" s="118"/>
      <c r="N150" s="119"/>
      <c r="O150" s="119"/>
      <c r="P150" s="119"/>
      <c r="Q150" s="119"/>
      <c r="R150" s="119"/>
      <c r="S150" s="119"/>
      <c r="T150" s="120"/>
      <c r="AT150" s="116" t="s">
        <v>133</v>
      </c>
      <c r="AU150" s="116" t="s">
        <v>82</v>
      </c>
      <c r="AV150" s="113" t="s">
        <v>80</v>
      </c>
      <c r="AW150" s="113" t="s">
        <v>30</v>
      </c>
      <c r="AX150" s="113" t="s">
        <v>73</v>
      </c>
      <c r="AY150" s="116" t="s">
        <v>118</v>
      </c>
    </row>
    <row r="151" spans="1:65" s="121" customFormat="1">
      <c r="B151" s="122"/>
      <c r="D151" s="115" t="s">
        <v>133</v>
      </c>
      <c r="E151" s="123" t="s">
        <v>1</v>
      </c>
      <c r="F151" s="124" t="s">
        <v>171</v>
      </c>
      <c r="H151" s="125">
        <v>1.5</v>
      </c>
      <c r="L151" s="122"/>
      <c r="M151" s="126"/>
      <c r="N151" s="127"/>
      <c r="O151" s="127"/>
      <c r="P151" s="127"/>
      <c r="Q151" s="127"/>
      <c r="R151" s="127"/>
      <c r="S151" s="127"/>
      <c r="T151" s="128"/>
      <c r="AT151" s="123" t="s">
        <v>133</v>
      </c>
      <c r="AU151" s="123" t="s">
        <v>82</v>
      </c>
      <c r="AV151" s="121" t="s">
        <v>82</v>
      </c>
      <c r="AW151" s="121" t="s">
        <v>30</v>
      </c>
      <c r="AX151" s="121" t="s">
        <v>73</v>
      </c>
      <c r="AY151" s="123" t="s">
        <v>118</v>
      </c>
    </row>
    <row r="152" spans="1:65" s="113" customFormat="1">
      <c r="B152" s="114"/>
      <c r="D152" s="115" t="s">
        <v>133</v>
      </c>
      <c r="E152" s="116" t="s">
        <v>1</v>
      </c>
      <c r="F152" s="117" t="s">
        <v>172</v>
      </c>
      <c r="H152" s="116" t="s">
        <v>1</v>
      </c>
      <c r="L152" s="114"/>
      <c r="M152" s="118"/>
      <c r="N152" s="119"/>
      <c r="O152" s="119"/>
      <c r="P152" s="119"/>
      <c r="Q152" s="119"/>
      <c r="R152" s="119"/>
      <c r="S152" s="119"/>
      <c r="T152" s="120"/>
      <c r="AT152" s="116" t="s">
        <v>133</v>
      </c>
      <c r="AU152" s="116" t="s">
        <v>82</v>
      </c>
      <c r="AV152" s="113" t="s">
        <v>80</v>
      </c>
      <c r="AW152" s="113" t="s">
        <v>30</v>
      </c>
      <c r="AX152" s="113" t="s">
        <v>73</v>
      </c>
      <c r="AY152" s="116" t="s">
        <v>118</v>
      </c>
    </row>
    <row r="153" spans="1:65" s="121" customFormat="1">
      <c r="B153" s="122"/>
      <c r="D153" s="115" t="s">
        <v>133</v>
      </c>
      <c r="E153" s="123" t="s">
        <v>1</v>
      </c>
      <c r="F153" s="124" t="s">
        <v>173</v>
      </c>
      <c r="H153" s="125">
        <v>1.65</v>
      </c>
      <c r="L153" s="122"/>
      <c r="M153" s="126"/>
      <c r="N153" s="127"/>
      <c r="O153" s="127"/>
      <c r="P153" s="127"/>
      <c r="Q153" s="127"/>
      <c r="R153" s="127"/>
      <c r="S153" s="127"/>
      <c r="T153" s="128"/>
      <c r="AT153" s="123" t="s">
        <v>133</v>
      </c>
      <c r="AU153" s="123" t="s">
        <v>82</v>
      </c>
      <c r="AV153" s="121" t="s">
        <v>82</v>
      </c>
      <c r="AW153" s="121" t="s">
        <v>30</v>
      </c>
      <c r="AX153" s="121" t="s">
        <v>73</v>
      </c>
      <c r="AY153" s="123" t="s">
        <v>118</v>
      </c>
    </row>
    <row r="154" spans="1:65" s="129" customFormat="1">
      <c r="B154" s="130"/>
      <c r="D154" s="115" t="s">
        <v>133</v>
      </c>
      <c r="E154" s="131" t="s">
        <v>1</v>
      </c>
      <c r="F154" s="132" t="s">
        <v>144</v>
      </c>
      <c r="H154" s="133">
        <v>3.15</v>
      </c>
      <c r="L154" s="130"/>
      <c r="M154" s="134"/>
      <c r="N154" s="135"/>
      <c r="O154" s="135"/>
      <c r="P154" s="135"/>
      <c r="Q154" s="135"/>
      <c r="R154" s="135"/>
      <c r="S154" s="135"/>
      <c r="T154" s="136"/>
      <c r="AT154" s="131" t="s">
        <v>133</v>
      </c>
      <c r="AU154" s="131" t="s">
        <v>82</v>
      </c>
      <c r="AV154" s="129" t="s">
        <v>124</v>
      </c>
      <c r="AW154" s="129" t="s">
        <v>30</v>
      </c>
      <c r="AX154" s="129" t="s">
        <v>80</v>
      </c>
      <c r="AY154" s="131" t="s">
        <v>118</v>
      </c>
    </row>
    <row r="155" spans="1:65" s="16" customFormat="1" ht="33" customHeight="1">
      <c r="A155" s="13"/>
      <c r="B155" s="14"/>
      <c r="C155" s="94" t="s">
        <v>174</v>
      </c>
      <c r="D155" s="94" t="s">
        <v>120</v>
      </c>
      <c r="E155" s="95" t="s">
        <v>175</v>
      </c>
      <c r="F155" s="96" t="s">
        <v>176</v>
      </c>
      <c r="G155" s="97" t="s">
        <v>162</v>
      </c>
      <c r="H155" s="98">
        <v>13</v>
      </c>
      <c r="I155" s="1"/>
      <c r="J155" s="99">
        <f>ROUND(I155*H155,2)</f>
        <v>0</v>
      </c>
      <c r="K155" s="100"/>
      <c r="L155" s="14"/>
      <c r="M155" s="108" t="s">
        <v>1</v>
      </c>
      <c r="N155" s="109" t="s">
        <v>38</v>
      </c>
      <c r="O155" s="110"/>
      <c r="P155" s="111">
        <f>O155*H155</f>
        <v>0</v>
      </c>
      <c r="Q155" s="111">
        <v>0</v>
      </c>
      <c r="R155" s="111">
        <f>Q155*H155</f>
        <v>0</v>
      </c>
      <c r="S155" s="111">
        <v>0</v>
      </c>
      <c r="T155" s="112">
        <f>S155*H155</f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06" t="s">
        <v>124</v>
      </c>
      <c r="AT155" s="106" t="s">
        <v>120</v>
      </c>
      <c r="AU155" s="106" t="s">
        <v>82</v>
      </c>
      <c r="AY155" s="6" t="s">
        <v>118</v>
      </c>
      <c r="BE155" s="107">
        <f>IF(N155="základní",J155,0)</f>
        <v>0</v>
      </c>
      <c r="BF155" s="107">
        <f>IF(N155="snížená",J155,0)</f>
        <v>0</v>
      </c>
      <c r="BG155" s="107">
        <f>IF(N155="zákl. přenesená",J155,0)</f>
        <v>0</v>
      </c>
      <c r="BH155" s="107">
        <f>IF(N155="sníž. přenesená",J155,0)</f>
        <v>0</v>
      </c>
      <c r="BI155" s="107">
        <f>IF(N155="nulová",J155,0)</f>
        <v>0</v>
      </c>
      <c r="BJ155" s="6" t="s">
        <v>80</v>
      </c>
      <c r="BK155" s="107">
        <f>ROUND(I155*H155,2)</f>
        <v>0</v>
      </c>
      <c r="BL155" s="6" t="s">
        <v>124</v>
      </c>
      <c r="BM155" s="106" t="s">
        <v>177</v>
      </c>
    </row>
    <row r="156" spans="1:65" s="121" customFormat="1">
      <c r="B156" s="122"/>
      <c r="D156" s="115" t="s">
        <v>133</v>
      </c>
      <c r="E156" s="123" t="s">
        <v>1</v>
      </c>
      <c r="F156" s="124" t="s">
        <v>178</v>
      </c>
      <c r="H156" s="125">
        <v>12.96</v>
      </c>
      <c r="L156" s="122"/>
      <c r="M156" s="126"/>
      <c r="N156" s="127"/>
      <c r="O156" s="127"/>
      <c r="P156" s="127"/>
      <c r="Q156" s="127"/>
      <c r="R156" s="127"/>
      <c r="S156" s="127"/>
      <c r="T156" s="128"/>
      <c r="AT156" s="123" t="s">
        <v>133</v>
      </c>
      <c r="AU156" s="123" t="s">
        <v>82</v>
      </c>
      <c r="AV156" s="121" t="s">
        <v>82</v>
      </c>
      <c r="AW156" s="121" t="s">
        <v>30</v>
      </c>
      <c r="AX156" s="121" t="s">
        <v>73</v>
      </c>
      <c r="AY156" s="123" t="s">
        <v>118</v>
      </c>
    </row>
    <row r="157" spans="1:65" s="121" customFormat="1">
      <c r="B157" s="122"/>
      <c r="D157" s="115" t="s">
        <v>133</v>
      </c>
      <c r="E157" s="123" t="s">
        <v>1</v>
      </c>
      <c r="F157" s="124" t="s">
        <v>179</v>
      </c>
      <c r="H157" s="125">
        <v>0.04</v>
      </c>
      <c r="L157" s="122"/>
      <c r="M157" s="126"/>
      <c r="N157" s="127"/>
      <c r="O157" s="127"/>
      <c r="P157" s="127"/>
      <c r="Q157" s="127"/>
      <c r="R157" s="127"/>
      <c r="S157" s="127"/>
      <c r="T157" s="128"/>
      <c r="AT157" s="123" t="s">
        <v>133</v>
      </c>
      <c r="AU157" s="123" t="s">
        <v>82</v>
      </c>
      <c r="AV157" s="121" t="s">
        <v>82</v>
      </c>
      <c r="AW157" s="121" t="s">
        <v>30</v>
      </c>
      <c r="AX157" s="121" t="s">
        <v>73</v>
      </c>
      <c r="AY157" s="123" t="s">
        <v>118</v>
      </c>
    </row>
    <row r="158" spans="1:65" s="129" customFormat="1">
      <c r="B158" s="130"/>
      <c r="D158" s="115" t="s">
        <v>133</v>
      </c>
      <c r="E158" s="131" t="s">
        <v>1</v>
      </c>
      <c r="F158" s="132" t="s">
        <v>144</v>
      </c>
      <c r="H158" s="133">
        <v>13</v>
      </c>
      <c r="L158" s="130"/>
      <c r="M158" s="134"/>
      <c r="N158" s="135"/>
      <c r="O158" s="135"/>
      <c r="P158" s="135"/>
      <c r="Q158" s="135"/>
      <c r="R158" s="135"/>
      <c r="S158" s="135"/>
      <c r="T158" s="136"/>
      <c r="AT158" s="131" t="s">
        <v>133</v>
      </c>
      <c r="AU158" s="131" t="s">
        <v>82</v>
      </c>
      <c r="AV158" s="129" t="s">
        <v>124</v>
      </c>
      <c r="AW158" s="129" t="s">
        <v>30</v>
      </c>
      <c r="AX158" s="129" t="s">
        <v>80</v>
      </c>
      <c r="AY158" s="131" t="s">
        <v>118</v>
      </c>
    </row>
    <row r="159" spans="1:65" s="16" customFormat="1" ht="33" customHeight="1">
      <c r="A159" s="13"/>
      <c r="B159" s="14"/>
      <c r="C159" s="94" t="s">
        <v>180</v>
      </c>
      <c r="D159" s="94" t="s">
        <v>120</v>
      </c>
      <c r="E159" s="95" t="s">
        <v>181</v>
      </c>
      <c r="F159" s="96" t="s">
        <v>182</v>
      </c>
      <c r="G159" s="97" t="s">
        <v>162</v>
      </c>
      <c r="H159" s="98">
        <v>3</v>
      </c>
      <c r="I159" s="1"/>
      <c r="J159" s="99">
        <f>ROUND(I159*H159,2)</f>
        <v>0</v>
      </c>
      <c r="K159" s="100"/>
      <c r="L159" s="14"/>
      <c r="M159" s="108" t="s">
        <v>1</v>
      </c>
      <c r="N159" s="109" t="s">
        <v>38</v>
      </c>
      <c r="O159" s="110"/>
      <c r="P159" s="111">
        <f>O159*H159</f>
        <v>0</v>
      </c>
      <c r="Q159" s="111">
        <v>0</v>
      </c>
      <c r="R159" s="111">
        <f>Q159*H159</f>
        <v>0</v>
      </c>
      <c r="S159" s="111">
        <v>0</v>
      </c>
      <c r="T159" s="112">
        <f>S159*H159</f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06" t="s">
        <v>124</v>
      </c>
      <c r="AT159" s="106" t="s">
        <v>120</v>
      </c>
      <c r="AU159" s="106" t="s">
        <v>82</v>
      </c>
      <c r="AY159" s="6" t="s">
        <v>118</v>
      </c>
      <c r="BE159" s="107">
        <f>IF(N159="základní",J159,0)</f>
        <v>0</v>
      </c>
      <c r="BF159" s="107">
        <f>IF(N159="snížená",J159,0)</f>
        <v>0</v>
      </c>
      <c r="BG159" s="107">
        <f>IF(N159="zákl. přenesená",J159,0)</f>
        <v>0</v>
      </c>
      <c r="BH159" s="107">
        <f>IF(N159="sníž. přenesená",J159,0)</f>
        <v>0</v>
      </c>
      <c r="BI159" s="107">
        <f>IF(N159="nulová",J159,0)</f>
        <v>0</v>
      </c>
      <c r="BJ159" s="6" t="s">
        <v>80</v>
      </c>
      <c r="BK159" s="107">
        <f>ROUND(I159*H159,2)</f>
        <v>0</v>
      </c>
      <c r="BL159" s="6" t="s">
        <v>124</v>
      </c>
      <c r="BM159" s="106" t="s">
        <v>183</v>
      </c>
    </row>
    <row r="160" spans="1:65" s="16" customFormat="1" ht="33" customHeight="1">
      <c r="A160" s="13"/>
      <c r="B160" s="14"/>
      <c r="C160" s="94" t="s">
        <v>184</v>
      </c>
      <c r="D160" s="94" t="s">
        <v>120</v>
      </c>
      <c r="E160" s="95" t="s">
        <v>185</v>
      </c>
      <c r="F160" s="96" t="s">
        <v>186</v>
      </c>
      <c r="G160" s="97" t="s">
        <v>162</v>
      </c>
      <c r="H160" s="98">
        <v>12.55</v>
      </c>
      <c r="I160" s="1"/>
      <c r="J160" s="99">
        <f>ROUND(I160*H160,2)</f>
        <v>0</v>
      </c>
      <c r="K160" s="100"/>
      <c r="L160" s="14"/>
      <c r="M160" s="108" t="s">
        <v>1</v>
      </c>
      <c r="N160" s="109" t="s">
        <v>38</v>
      </c>
      <c r="O160" s="110"/>
      <c r="P160" s="111">
        <f>O160*H160</f>
        <v>0</v>
      </c>
      <c r="Q160" s="111">
        <v>0</v>
      </c>
      <c r="R160" s="111">
        <f>Q160*H160</f>
        <v>0</v>
      </c>
      <c r="S160" s="111">
        <v>0</v>
      </c>
      <c r="T160" s="112">
        <f>S160*H160</f>
        <v>0</v>
      </c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R160" s="106" t="s">
        <v>124</v>
      </c>
      <c r="AT160" s="106" t="s">
        <v>120</v>
      </c>
      <c r="AU160" s="106" t="s">
        <v>82</v>
      </c>
      <c r="AY160" s="6" t="s">
        <v>118</v>
      </c>
      <c r="BE160" s="107">
        <f>IF(N160="základní",J160,0)</f>
        <v>0</v>
      </c>
      <c r="BF160" s="107">
        <f>IF(N160="snížená",J160,0)</f>
        <v>0</v>
      </c>
      <c r="BG160" s="107">
        <f>IF(N160="zákl. přenesená",J160,0)</f>
        <v>0</v>
      </c>
      <c r="BH160" s="107">
        <f>IF(N160="sníž. přenesená",J160,0)</f>
        <v>0</v>
      </c>
      <c r="BI160" s="107">
        <f>IF(N160="nulová",J160,0)</f>
        <v>0</v>
      </c>
      <c r="BJ160" s="6" t="s">
        <v>80</v>
      </c>
      <c r="BK160" s="107">
        <f>ROUND(I160*H160,2)</f>
        <v>0</v>
      </c>
      <c r="BL160" s="6" t="s">
        <v>124</v>
      </c>
      <c r="BM160" s="106" t="s">
        <v>187</v>
      </c>
    </row>
    <row r="161" spans="1:65" s="113" customFormat="1">
      <c r="B161" s="114"/>
      <c r="D161" s="115" t="s">
        <v>133</v>
      </c>
      <c r="E161" s="116" t="s">
        <v>1</v>
      </c>
      <c r="F161" s="117" t="s">
        <v>188</v>
      </c>
      <c r="H161" s="116" t="s">
        <v>1</v>
      </c>
      <c r="L161" s="114"/>
      <c r="M161" s="118"/>
      <c r="N161" s="119"/>
      <c r="O161" s="119"/>
      <c r="P161" s="119"/>
      <c r="Q161" s="119"/>
      <c r="R161" s="119"/>
      <c r="S161" s="119"/>
      <c r="T161" s="120"/>
      <c r="AT161" s="116" t="s">
        <v>133</v>
      </c>
      <c r="AU161" s="116" t="s">
        <v>82</v>
      </c>
      <c r="AV161" s="113" t="s">
        <v>80</v>
      </c>
      <c r="AW161" s="113" t="s">
        <v>30</v>
      </c>
      <c r="AX161" s="113" t="s">
        <v>73</v>
      </c>
      <c r="AY161" s="116" t="s">
        <v>118</v>
      </c>
    </row>
    <row r="162" spans="1:65" s="113" customFormat="1">
      <c r="B162" s="114"/>
      <c r="D162" s="115" t="s">
        <v>133</v>
      </c>
      <c r="E162" s="116" t="s">
        <v>1</v>
      </c>
      <c r="F162" s="117" t="s">
        <v>189</v>
      </c>
      <c r="H162" s="116" t="s">
        <v>1</v>
      </c>
      <c r="L162" s="114"/>
      <c r="M162" s="118"/>
      <c r="N162" s="119"/>
      <c r="O162" s="119"/>
      <c r="P162" s="119"/>
      <c r="Q162" s="119"/>
      <c r="R162" s="119"/>
      <c r="S162" s="119"/>
      <c r="T162" s="120"/>
      <c r="AT162" s="116" t="s">
        <v>133</v>
      </c>
      <c r="AU162" s="116" t="s">
        <v>82</v>
      </c>
      <c r="AV162" s="113" t="s">
        <v>80</v>
      </c>
      <c r="AW162" s="113" t="s">
        <v>30</v>
      </c>
      <c r="AX162" s="113" t="s">
        <v>73</v>
      </c>
      <c r="AY162" s="116" t="s">
        <v>118</v>
      </c>
    </row>
    <row r="163" spans="1:65" s="121" customFormat="1">
      <c r="B163" s="122"/>
      <c r="D163" s="115" t="s">
        <v>133</v>
      </c>
      <c r="E163" s="123" t="s">
        <v>1</v>
      </c>
      <c r="F163" s="124" t="s">
        <v>190</v>
      </c>
      <c r="H163" s="125">
        <v>9.4</v>
      </c>
      <c r="L163" s="122"/>
      <c r="M163" s="126"/>
      <c r="N163" s="127"/>
      <c r="O163" s="127"/>
      <c r="P163" s="127"/>
      <c r="Q163" s="127"/>
      <c r="R163" s="127"/>
      <c r="S163" s="127"/>
      <c r="T163" s="128"/>
      <c r="AT163" s="123" t="s">
        <v>133</v>
      </c>
      <c r="AU163" s="123" t="s">
        <v>82</v>
      </c>
      <c r="AV163" s="121" t="s">
        <v>82</v>
      </c>
      <c r="AW163" s="121" t="s">
        <v>30</v>
      </c>
      <c r="AX163" s="121" t="s">
        <v>73</v>
      </c>
      <c r="AY163" s="123" t="s">
        <v>118</v>
      </c>
    </row>
    <row r="164" spans="1:65" s="113" customFormat="1">
      <c r="B164" s="114"/>
      <c r="D164" s="115" t="s">
        <v>133</v>
      </c>
      <c r="E164" s="116" t="s">
        <v>1</v>
      </c>
      <c r="F164" s="117" t="s">
        <v>191</v>
      </c>
      <c r="H164" s="116" t="s">
        <v>1</v>
      </c>
      <c r="L164" s="114"/>
      <c r="M164" s="118"/>
      <c r="N164" s="119"/>
      <c r="O164" s="119"/>
      <c r="P164" s="119"/>
      <c r="Q164" s="119"/>
      <c r="R164" s="119"/>
      <c r="S164" s="119"/>
      <c r="T164" s="120"/>
      <c r="AT164" s="116" t="s">
        <v>133</v>
      </c>
      <c r="AU164" s="116" t="s">
        <v>82</v>
      </c>
      <c r="AV164" s="113" t="s">
        <v>80</v>
      </c>
      <c r="AW164" s="113" t="s">
        <v>30</v>
      </c>
      <c r="AX164" s="113" t="s">
        <v>73</v>
      </c>
      <c r="AY164" s="116" t="s">
        <v>118</v>
      </c>
    </row>
    <row r="165" spans="1:65" s="121" customFormat="1">
      <c r="B165" s="122"/>
      <c r="D165" s="115" t="s">
        <v>133</v>
      </c>
      <c r="E165" s="123" t="s">
        <v>1</v>
      </c>
      <c r="F165" s="124" t="s">
        <v>192</v>
      </c>
      <c r="H165" s="125">
        <v>3.15</v>
      </c>
      <c r="L165" s="122"/>
      <c r="M165" s="126"/>
      <c r="N165" s="127"/>
      <c r="O165" s="127"/>
      <c r="P165" s="127"/>
      <c r="Q165" s="127"/>
      <c r="R165" s="127"/>
      <c r="S165" s="127"/>
      <c r="T165" s="128"/>
      <c r="AT165" s="123" t="s">
        <v>133</v>
      </c>
      <c r="AU165" s="123" t="s">
        <v>82</v>
      </c>
      <c r="AV165" s="121" t="s">
        <v>82</v>
      </c>
      <c r="AW165" s="121" t="s">
        <v>30</v>
      </c>
      <c r="AX165" s="121" t="s">
        <v>73</v>
      </c>
      <c r="AY165" s="123" t="s">
        <v>118</v>
      </c>
    </row>
    <row r="166" spans="1:65" s="129" customFormat="1">
      <c r="B166" s="130"/>
      <c r="D166" s="115" t="s">
        <v>133</v>
      </c>
      <c r="E166" s="131" t="s">
        <v>1</v>
      </c>
      <c r="F166" s="132" t="s">
        <v>144</v>
      </c>
      <c r="H166" s="133">
        <v>12.55</v>
      </c>
      <c r="L166" s="130"/>
      <c r="M166" s="134"/>
      <c r="N166" s="135"/>
      <c r="O166" s="135"/>
      <c r="P166" s="135"/>
      <c r="Q166" s="135"/>
      <c r="R166" s="135"/>
      <c r="S166" s="135"/>
      <c r="T166" s="136"/>
      <c r="AT166" s="131" t="s">
        <v>133</v>
      </c>
      <c r="AU166" s="131" t="s">
        <v>82</v>
      </c>
      <c r="AV166" s="129" t="s">
        <v>124</v>
      </c>
      <c r="AW166" s="129" t="s">
        <v>30</v>
      </c>
      <c r="AX166" s="129" t="s">
        <v>80</v>
      </c>
      <c r="AY166" s="131" t="s">
        <v>118</v>
      </c>
    </row>
    <row r="167" spans="1:65" s="16" customFormat="1" ht="33" customHeight="1">
      <c r="A167" s="13"/>
      <c r="B167" s="14"/>
      <c r="C167" s="94" t="s">
        <v>193</v>
      </c>
      <c r="D167" s="94" t="s">
        <v>120</v>
      </c>
      <c r="E167" s="95" t="s">
        <v>194</v>
      </c>
      <c r="F167" s="96" t="s">
        <v>195</v>
      </c>
      <c r="G167" s="97" t="s">
        <v>162</v>
      </c>
      <c r="H167" s="98">
        <v>188.25</v>
      </c>
      <c r="I167" s="1"/>
      <c r="J167" s="99">
        <f>ROUND(I167*H167,2)</f>
        <v>0</v>
      </c>
      <c r="K167" s="100"/>
      <c r="L167" s="14"/>
      <c r="M167" s="108" t="s">
        <v>1</v>
      </c>
      <c r="N167" s="109" t="s">
        <v>38</v>
      </c>
      <c r="O167" s="110"/>
      <c r="P167" s="111">
        <f>O167*H167</f>
        <v>0</v>
      </c>
      <c r="Q167" s="111">
        <v>0</v>
      </c>
      <c r="R167" s="111">
        <f>Q167*H167</f>
        <v>0</v>
      </c>
      <c r="S167" s="111">
        <v>0</v>
      </c>
      <c r="T167" s="112">
        <f>S167*H167</f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06" t="s">
        <v>124</v>
      </c>
      <c r="AT167" s="106" t="s">
        <v>120</v>
      </c>
      <c r="AU167" s="106" t="s">
        <v>82</v>
      </c>
      <c r="AY167" s="6" t="s">
        <v>118</v>
      </c>
      <c r="BE167" s="107">
        <f>IF(N167="základní",J167,0)</f>
        <v>0</v>
      </c>
      <c r="BF167" s="107">
        <f>IF(N167="snížená",J167,0)</f>
        <v>0</v>
      </c>
      <c r="BG167" s="107">
        <f>IF(N167="zákl. přenesená",J167,0)</f>
        <v>0</v>
      </c>
      <c r="BH167" s="107">
        <f>IF(N167="sníž. přenesená",J167,0)</f>
        <v>0</v>
      </c>
      <c r="BI167" s="107">
        <f>IF(N167="nulová",J167,0)</f>
        <v>0</v>
      </c>
      <c r="BJ167" s="6" t="s">
        <v>80</v>
      </c>
      <c r="BK167" s="107">
        <f>ROUND(I167*H167,2)</f>
        <v>0</v>
      </c>
      <c r="BL167" s="6" t="s">
        <v>124</v>
      </c>
      <c r="BM167" s="106" t="s">
        <v>196</v>
      </c>
    </row>
    <row r="168" spans="1:65" s="121" customFormat="1">
      <c r="B168" s="122"/>
      <c r="D168" s="115" t="s">
        <v>133</v>
      </c>
      <c r="F168" s="124" t="s">
        <v>197</v>
      </c>
      <c r="H168" s="125">
        <v>188.25</v>
      </c>
      <c r="L168" s="122"/>
      <c r="M168" s="126"/>
      <c r="N168" s="127"/>
      <c r="O168" s="127"/>
      <c r="P168" s="127"/>
      <c r="Q168" s="127"/>
      <c r="R168" s="127"/>
      <c r="S168" s="127"/>
      <c r="T168" s="128"/>
      <c r="AT168" s="123" t="s">
        <v>133</v>
      </c>
      <c r="AU168" s="123" t="s">
        <v>82</v>
      </c>
      <c r="AV168" s="121" t="s">
        <v>82</v>
      </c>
      <c r="AW168" s="121" t="s">
        <v>3</v>
      </c>
      <c r="AX168" s="121" t="s">
        <v>80</v>
      </c>
      <c r="AY168" s="123" t="s">
        <v>118</v>
      </c>
    </row>
    <row r="169" spans="1:65" s="16" customFormat="1" ht="21.75" customHeight="1">
      <c r="A169" s="13"/>
      <c r="B169" s="14"/>
      <c r="C169" s="94" t="s">
        <v>198</v>
      </c>
      <c r="D169" s="94" t="s">
        <v>120</v>
      </c>
      <c r="E169" s="95" t="s">
        <v>199</v>
      </c>
      <c r="F169" s="96" t="s">
        <v>200</v>
      </c>
      <c r="G169" s="97" t="s">
        <v>162</v>
      </c>
      <c r="H169" s="98">
        <v>12.55</v>
      </c>
      <c r="I169" s="1"/>
      <c r="J169" s="99">
        <f>ROUND(I169*H169,2)</f>
        <v>0</v>
      </c>
      <c r="K169" s="100"/>
      <c r="L169" s="14"/>
      <c r="M169" s="108" t="s">
        <v>1</v>
      </c>
      <c r="N169" s="109" t="s">
        <v>38</v>
      </c>
      <c r="O169" s="110"/>
      <c r="P169" s="111">
        <f>O169*H169</f>
        <v>0</v>
      </c>
      <c r="Q169" s="111">
        <v>0</v>
      </c>
      <c r="R169" s="111">
        <f>Q169*H169</f>
        <v>0</v>
      </c>
      <c r="S169" s="111">
        <v>0</v>
      </c>
      <c r="T169" s="112">
        <f>S169*H169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06" t="s">
        <v>124</v>
      </c>
      <c r="AT169" s="106" t="s">
        <v>120</v>
      </c>
      <c r="AU169" s="106" t="s">
        <v>82</v>
      </c>
      <c r="AY169" s="6" t="s">
        <v>118</v>
      </c>
      <c r="BE169" s="107">
        <f>IF(N169="základní",J169,0)</f>
        <v>0</v>
      </c>
      <c r="BF169" s="107">
        <f>IF(N169="snížená",J169,0)</f>
        <v>0</v>
      </c>
      <c r="BG169" s="107">
        <f>IF(N169="zákl. přenesená",J169,0)</f>
        <v>0</v>
      </c>
      <c r="BH169" s="107">
        <f>IF(N169="sníž. přenesená",J169,0)</f>
        <v>0</v>
      </c>
      <c r="BI169" s="107">
        <f>IF(N169="nulová",J169,0)</f>
        <v>0</v>
      </c>
      <c r="BJ169" s="6" t="s">
        <v>80</v>
      </c>
      <c r="BK169" s="107">
        <f>ROUND(I169*H169,2)</f>
        <v>0</v>
      </c>
      <c r="BL169" s="6" t="s">
        <v>124</v>
      </c>
      <c r="BM169" s="106" t="s">
        <v>201</v>
      </c>
    </row>
    <row r="170" spans="1:65" s="16" customFormat="1" ht="21.75" customHeight="1">
      <c r="A170" s="13"/>
      <c r="B170" s="14"/>
      <c r="C170" s="94" t="s">
        <v>8</v>
      </c>
      <c r="D170" s="94" t="s">
        <v>120</v>
      </c>
      <c r="E170" s="95" t="s">
        <v>202</v>
      </c>
      <c r="F170" s="96" t="s">
        <v>203</v>
      </c>
      <c r="G170" s="97" t="s">
        <v>204</v>
      </c>
      <c r="H170" s="98">
        <v>21</v>
      </c>
      <c r="I170" s="1"/>
      <c r="J170" s="99">
        <f>ROUND(I170*H170,2)</f>
        <v>0</v>
      </c>
      <c r="K170" s="100"/>
      <c r="L170" s="14"/>
      <c r="M170" s="108" t="s">
        <v>1</v>
      </c>
      <c r="N170" s="109" t="s">
        <v>38</v>
      </c>
      <c r="O170" s="110"/>
      <c r="P170" s="111">
        <f>O170*H170</f>
        <v>0</v>
      </c>
      <c r="Q170" s="111">
        <v>0</v>
      </c>
      <c r="R170" s="111">
        <f>Q170*H170</f>
        <v>0</v>
      </c>
      <c r="S170" s="111">
        <v>0</v>
      </c>
      <c r="T170" s="112">
        <f>S170*H170</f>
        <v>0</v>
      </c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R170" s="106" t="s">
        <v>124</v>
      </c>
      <c r="AT170" s="106" t="s">
        <v>120</v>
      </c>
      <c r="AU170" s="106" t="s">
        <v>82</v>
      </c>
      <c r="AY170" s="6" t="s">
        <v>118</v>
      </c>
      <c r="BE170" s="107">
        <f>IF(N170="základní",J170,0)</f>
        <v>0</v>
      </c>
      <c r="BF170" s="107">
        <f>IF(N170="snížená",J170,0)</f>
        <v>0</v>
      </c>
      <c r="BG170" s="107">
        <f>IF(N170="zákl. přenesená",J170,0)</f>
        <v>0</v>
      </c>
      <c r="BH170" s="107">
        <f>IF(N170="sníž. přenesená",J170,0)</f>
        <v>0</v>
      </c>
      <c r="BI170" s="107">
        <f>IF(N170="nulová",J170,0)</f>
        <v>0</v>
      </c>
      <c r="BJ170" s="6" t="s">
        <v>80</v>
      </c>
      <c r="BK170" s="107">
        <f>ROUND(I170*H170,2)</f>
        <v>0</v>
      </c>
      <c r="BL170" s="6" t="s">
        <v>124</v>
      </c>
      <c r="BM170" s="106" t="s">
        <v>205</v>
      </c>
    </row>
    <row r="171" spans="1:65" s="16" customFormat="1" ht="16.5" customHeight="1">
      <c r="A171" s="13"/>
      <c r="B171" s="14"/>
      <c r="C171" s="94" t="s">
        <v>206</v>
      </c>
      <c r="D171" s="94" t="s">
        <v>120</v>
      </c>
      <c r="E171" s="95" t="s">
        <v>207</v>
      </c>
      <c r="F171" s="96" t="s">
        <v>208</v>
      </c>
      <c r="G171" s="97" t="s">
        <v>162</v>
      </c>
      <c r="H171" s="98">
        <v>12.55</v>
      </c>
      <c r="I171" s="1"/>
      <c r="J171" s="99">
        <f>ROUND(I171*H171,2)</f>
        <v>0</v>
      </c>
      <c r="K171" s="100"/>
      <c r="L171" s="14"/>
      <c r="M171" s="108" t="s">
        <v>1</v>
      </c>
      <c r="N171" s="109" t="s">
        <v>38</v>
      </c>
      <c r="O171" s="110"/>
      <c r="P171" s="111">
        <f>O171*H171</f>
        <v>0</v>
      </c>
      <c r="Q171" s="111">
        <v>0</v>
      </c>
      <c r="R171" s="111">
        <f>Q171*H171</f>
        <v>0</v>
      </c>
      <c r="S171" s="111">
        <v>0</v>
      </c>
      <c r="T171" s="112">
        <f>S171*H171</f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06" t="s">
        <v>124</v>
      </c>
      <c r="AT171" s="106" t="s">
        <v>120</v>
      </c>
      <c r="AU171" s="106" t="s">
        <v>82</v>
      </c>
      <c r="AY171" s="6" t="s">
        <v>118</v>
      </c>
      <c r="BE171" s="107">
        <f>IF(N171="základní",J171,0)</f>
        <v>0</v>
      </c>
      <c r="BF171" s="107">
        <f>IF(N171="snížená",J171,0)</f>
        <v>0</v>
      </c>
      <c r="BG171" s="107">
        <f>IF(N171="zákl. přenesená",J171,0)</f>
        <v>0</v>
      </c>
      <c r="BH171" s="107">
        <f>IF(N171="sníž. přenesená",J171,0)</f>
        <v>0</v>
      </c>
      <c r="BI171" s="107">
        <f>IF(N171="nulová",J171,0)</f>
        <v>0</v>
      </c>
      <c r="BJ171" s="6" t="s">
        <v>80</v>
      </c>
      <c r="BK171" s="107">
        <f>ROUND(I171*H171,2)</f>
        <v>0</v>
      </c>
      <c r="BL171" s="6" t="s">
        <v>124</v>
      </c>
      <c r="BM171" s="106" t="s">
        <v>209</v>
      </c>
    </row>
    <row r="172" spans="1:65" s="16" customFormat="1" ht="21.75" customHeight="1">
      <c r="A172" s="13"/>
      <c r="B172" s="14"/>
      <c r="C172" s="94" t="s">
        <v>210</v>
      </c>
      <c r="D172" s="94" t="s">
        <v>120</v>
      </c>
      <c r="E172" s="95" t="s">
        <v>211</v>
      </c>
      <c r="F172" s="96" t="s">
        <v>212</v>
      </c>
      <c r="G172" s="97" t="s">
        <v>162</v>
      </c>
      <c r="H172" s="98">
        <v>3.6</v>
      </c>
      <c r="I172" s="1"/>
      <c r="J172" s="99">
        <f>ROUND(I172*H172,2)</f>
        <v>0</v>
      </c>
      <c r="K172" s="100"/>
      <c r="L172" s="14"/>
      <c r="M172" s="108" t="s">
        <v>1</v>
      </c>
      <c r="N172" s="109" t="s">
        <v>38</v>
      </c>
      <c r="O172" s="110"/>
      <c r="P172" s="111">
        <f>O172*H172</f>
        <v>0</v>
      </c>
      <c r="Q172" s="111">
        <v>0</v>
      </c>
      <c r="R172" s="111">
        <f>Q172*H172</f>
        <v>0</v>
      </c>
      <c r="S172" s="111">
        <v>0</v>
      </c>
      <c r="T172" s="112">
        <f>S172*H172</f>
        <v>0</v>
      </c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R172" s="106" t="s">
        <v>124</v>
      </c>
      <c r="AT172" s="106" t="s">
        <v>120</v>
      </c>
      <c r="AU172" s="106" t="s">
        <v>82</v>
      </c>
      <c r="AY172" s="6" t="s">
        <v>118</v>
      </c>
      <c r="BE172" s="107">
        <f>IF(N172="základní",J172,0)</f>
        <v>0</v>
      </c>
      <c r="BF172" s="107">
        <f>IF(N172="snížená",J172,0)</f>
        <v>0</v>
      </c>
      <c r="BG172" s="107">
        <f>IF(N172="zákl. přenesená",J172,0)</f>
        <v>0</v>
      </c>
      <c r="BH172" s="107">
        <f>IF(N172="sníž. přenesená",J172,0)</f>
        <v>0</v>
      </c>
      <c r="BI172" s="107">
        <f>IF(N172="nulová",J172,0)</f>
        <v>0</v>
      </c>
      <c r="BJ172" s="6" t="s">
        <v>80</v>
      </c>
      <c r="BK172" s="107">
        <f>ROUND(I172*H172,2)</f>
        <v>0</v>
      </c>
      <c r="BL172" s="6" t="s">
        <v>124</v>
      </c>
      <c r="BM172" s="106" t="s">
        <v>213</v>
      </c>
    </row>
    <row r="173" spans="1:65" s="121" customFormat="1">
      <c r="B173" s="122"/>
      <c r="D173" s="115" t="s">
        <v>133</v>
      </c>
      <c r="E173" s="123" t="s">
        <v>1</v>
      </c>
      <c r="F173" s="124" t="s">
        <v>214</v>
      </c>
      <c r="H173" s="125">
        <v>3.6</v>
      </c>
      <c r="L173" s="122"/>
      <c r="M173" s="126"/>
      <c r="N173" s="127"/>
      <c r="O173" s="127"/>
      <c r="P173" s="127"/>
      <c r="Q173" s="127"/>
      <c r="R173" s="127"/>
      <c r="S173" s="127"/>
      <c r="T173" s="128"/>
      <c r="AT173" s="123" t="s">
        <v>133</v>
      </c>
      <c r="AU173" s="123" t="s">
        <v>82</v>
      </c>
      <c r="AV173" s="121" t="s">
        <v>82</v>
      </c>
      <c r="AW173" s="121" t="s">
        <v>30</v>
      </c>
      <c r="AX173" s="121" t="s">
        <v>80</v>
      </c>
      <c r="AY173" s="123" t="s">
        <v>118</v>
      </c>
    </row>
    <row r="174" spans="1:65" s="16" customFormat="1" ht="16.5" customHeight="1">
      <c r="A174" s="13"/>
      <c r="B174" s="14"/>
      <c r="C174" s="94" t="s">
        <v>215</v>
      </c>
      <c r="D174" s="94" t="s">
        <v>120</v>
      </c>
      <c r="E174" s="95" t="s">
        <v>216</v>
      </c>
      <c r="F174" s="96" t="s">
        <v>217</v>
      </c>
      <c r="G174" s="97" t="s">
        <v>162</v>
      </c>
      <c r="H174" s="98">
        <v>7.2</v>
      </c>
      <c r="I174" s="1"/>
      <c r="J174" s="99">
        <f>ROUND(I174*H174,2)</f>
        <v>0</v>
      </c>
      <c r="K174" s="100"/>
      <c r="L174" s="14"/>
      <c r="M174" s="108" t="s">
        <v>1</v>
      </c>
      <c r="N174" s="109" t="s">
        <v>38</v>
      </c>
      <c r="O174" s="110"/>
      <c r="P174" s="111">
        <f>O174*H174</f>
        <v>0</v>
      </c>
      <c r="Q174" s="111">
        <v>0</v>
      </c>
      <c r="R174" s="111">
        <f>Q174*H174</f>
        <v>0</v>
      </c>
      <c r="S174" s="111">
        <v>0</v>
      </c>
      <c r="T174" s="112">
        <f>S174*H174</f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06" t="s">
        <v>124</v>
      </c>
      <c r="AT174" s="106" t="s">
        <v>120</v>
      </c>
      <c r="AU174" s="106" t="s">
        <v>82</v>
      </c>
      <c r="AY174" s="6" t="s">
        <v>118</v>
      </c>
      <c r="BE174" s="107">
        <f>IF(N174="základní",J174,0)</f>
        <v>0</v>
      </c>
      <c r="BF174" s="107">
        <f>IF(N174="snížená",J174,0)</f>
        <v>0</v>
      </c>
      <c r="BG174" s="107">
        <f>IF(N174="zákl. přenesená",J174,0)</f>
        <v>0</v>
      </c>
      <c r="BH174" s="107">
        <f>IF(N174="sníž. přenesená",J174,0)</f>
        <v>0</v>
      </c>
      <c r="BI174" s="107">
        <f>IF(N174="nulová",J174,0)</f>
        <v>0</v>
      </c>
      <c r="BJ174" s="6" t="s">
        <v>80</v>
      </c>
      <c r="BK174" s="107">
        <f>ROUND(I174*H174,2)</f>
        <v>0</v>
      </c>
      <c r="BL174" s="6" t="s">
        <v>124</v>
      </c>
      <c r="BM174" s="106" t="s">
        <v>218</v>
      </c>
    </row>
    <row r="175" spans="1:65" s="16" customFormat="1" ht="16.5" customHeight="1">
      <c r="A175" s="13"/>
      <c r="B175" s="14"/>
      <c r="C175" s="137" t="s">
        <v>219</v>
      </c>
      <c r="D175" s="137" t="s">
        <v>220</v>
      </c>
      <c r="E175" s="138" t="s">
        <v>221</v>
      </c>
      <c r="F175" s="139" t="s">
        <v>222</v>
      </c>
      <c r="G175" s="140" t="s">
        <v>204</v>
      </c>
      <c r="H175" s="141">
        <v>14.6</v>
      </c>
      <c r="I175" s="2"/>
      <c r="J175" s="142">
        <f>ROUND(I175*H175,2)</f>
        <v>0</v>
      </c>
      <c r="K175" s="143"/>
      <c r="L175" s="144"/>
      <c r="M175" s="145" t="s">
        <v>1</v>
      </c>
      <c r="N175" s="146" t="s">
        <v>38</v>
      </c>
      <c r="O175" s="110"/>
      <c r="P175" s="111">
        <f>O175*H175</f>
        <v>0</v>
      </c>
      <c r="Q175" s="111">
        <v>1</v>
      </c>
      <c r="R175" s="111">
        <f>Q175*H175</f>
        <v>14.6</v>
      </c>
      <c r="S175" s="111">
        <v>0</v>
      </c>
      <c r="T175" s="112">
        <f>S175*H175</f>
        <v>0</v>
      </c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R175" s="106" t="s">
        <v>159</v>
      </c>
      <c r="AT175" s="106" t="s">
        <v>220</v>
      </c>
      <c r="AU175" s="106" t="s">
        <v>82</v>
      </c>
      <c r="AY175" s="6" t="s">
        <v>118</v>
      </c>
      <c r="BE175" s="107">
        <f>IF(N175="základní",J175,0)</f>
        <v>0</v>
      </c>
      <c r="BF175" s="107">
        <f>IF(N175="snížená",J175,0)</f>
        <v>0</v>
      </c>
      <c r="BG175" s="107">
        <f>IF(N175="zákl. přenesená",J175,0)</f>
        <v>0</v>
      </c>
      <c r="BH175" s="107">
        <f>IF(N175="sníž. přenesená",J175,0)</f>
        <v>0</v>
      </c>
      <c r="BI175" s="107">
        <f>IF(N175="nulová",J175,0)</f>
        <v>0</v>
      </c>
      <c r="BJ175" s="6" t="s">
        <v>80</v>
      </c>
      <c r="BK175" s="107">
        <f>ROUND(I175*H175,2)</f>
        <v>0</v>
      </c>
      <c r="BL175" s="6" t="s">
        <v>124</v>
      </c>
      <c r="BM175" s="106" t="s">
        <v>223</v>
      </c>
    </row>
    <row r="176" spans="1:65" s="121" customFormat="1">
      <c r="B176" s="122"/>
      <c r="D176" s="115" t="s">
        <v>133</v>
      </c>
      <c r="F176" s="124" t="s">
        <v>224</v>
      </c>
      <c r="H176" s="125">
        <v>14.6</v>
      </c>
      <c r="L176" s="122"/>
      <c r="M176" s="126"/>
      <c r="N176" s="127"/>
      <c r="O176" s="127"/>
      <c r="P176" s="127"/>
      <c r="Q176" s="127"/>
      <c r="R176" s="127"/>
      <c r="S176" s="127"/>
      <c r="T176" s="128"/>
      <c r="AT176" s="123" t="s">
        <v>133</v>
      </c>
      <c r="AU176" s="123" t="s">
        <v>82</v>
      </c>
      <c r="AV176" s="121" t="s">
        <v>82</v>
      </c>
      <c r="AW176" s="121" t="s">
        <v>3</v>
      </c>
      <c r="AX176" s="121" t="s">
        <v>80</v>
      </c>
      <c r="AY176" s="123" t="s">
        <v>118</v>
      </c>
    </row>
    <row r="177" spans="1:65" s="16" customFormat="1" ht="21.75" customHeight="1">
      <c r="A177" s="13"/>
      <c r="B177" s="14"/>
      <c r="C177" s="94" t="s">
        <v>225</v>
      </c>
      <c r="D177" s="94" t="s">
        <v>120</v>
      </c>
      <c r="E177" s="95" t="s">
        <v>226</v>
      </c>
      <c r="F177" s="96" t="s">
        <v>227</v>
      </c>
      <c r="G177" s="97" t="s">
        <v>123</v>
      </c>
      <c r="H177" s="98">
        <v>15</v>
      </c>
      <c r="I177" s="1"/>
      <c r="J177" s="99">
        <f>ROUND(I177*H177,2)</f>
        <v>0</v>
      </c>
      <c r="K177" s="100"/>
      <c r="L177" s="14"/>
      <c r="M177" s="108" t="s">
        <v>1</v>
      </c>
      <c r="N177" s="109" t="s">
        <v>38</v>
      </c>
      <c r="O177" s="110"/>
      <c r="P177" s="111">
        <f>O177*H177</f>
        <v>0</v>
      </c>
      <c r="Q177" s="111">
        <v>0</v>
      </c>
      <c r="R177" s="111">
        <f>Q177*H177</f>
        <v>0</v>
      </c>
      <c r="S177" s="111">
        <v>0</v>
      </c>
      <c r="T177" s="112">
        <f>S177*H177</f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06" t="s">
        <v>124</v>
      </c>
      <c r="AT177" s="106" t="s">
        <v>120</v>
      </c>
      <c r="AU177" s="106" t="s">
        <v>82</v>
      </c>
      <c r="AY177" s="6" t="s">
        <v>118</v>
      </c>
      <c r="BE177" s="107">
        <f>IF(N177="základní",J177,0)</f>
        <v>0</v>
      </c>
      <c r="BF177" s="107">
        <f>IF(N177="snížená",J177,0)</f>
        <v>0</v>
      </c>
      <c r="BG177" s="107">
        <f>IF(N177="zákl. přenesená",J177,0)</f>
        <v>0</v>
      </c>
      <c r="BH177" s="107">
        <f>IF(N177="sníž. přenesená",J177,0)</f>
        <v>0</v>
      </c>
      <c r="BI177" s="107">
        <f>IF(N177="nulová",J177,0)</f>
        <v>0</v>
      </c>
      <c r="BJ177" s="6" t="s">
        <v>80</v>
      </c>
      <c r="BK177" s="107">
        <f>ROUND(I177*H177,2)</f>
        <v>0</v>
      </c>
      <c r="BL177" s="6" t="s">
        <v>124</v>
      </c>
      <c r="BM177" s="106" t="s">
        <v>228</v>
      </c>
    </row>
    <row r="178" spans="1:65" s="16" customFormat="1" ht="21.75" customHeight="1">
      <c r="A178" s="13"/>
      <c r="B178" s="14"/>
      <c r="C178" s="94" t="s">
        <v>7</v>
      </c>
      <c r="D178" s="94" t="s">
        <v>120</v>
      </c>
      <c r="E178" s="95" t="s">
        <v>229</v>
      </c>
      <c r="F178" s="96" t="s">
        <v>230</v>
      </c>
      <c r="G178" s="97" t="s">
        <v>123</v>
      </c>
      <c r="H178" s="98">
        <v>15</v>
      </c>
      <c r="I178" s="1"/>
      <c r="J178" s="99">
        <f>ROUND(I178*H178,2)</f>
        <v>0</v>
      </c>
      <c r="K178" s="100"/>
      <c r="L178" s="14"/>
      <c r="M178" s="108" t="s">
        <v>1</v>
      </c>
      <c r="N178" s="109" t="s">
        <v>38</v>
      </c>
      <c r="O178" s="110"/>
      <c r="P178" s="111">
        <f>O178*H178</f>
        <v>0</v>
      </c>
      <c r="Q178" s="111">
        <v>0</v>
      </c>
      <c r="R178" s="111">
        <f>Q178*H178</f>
        <v>0</v>
      </c>
      <c r="S178" s="111">
        <v>0</v>
      </c>
      <c r="T178" s="112">
        <f>S178*H178</f>
        <v>0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106" t="s">
        <v>124</v>
      </c>
      <c r="AT178" s="106" t="s">
        <v>120</v>
      </c>
      <c r="AU178" s="106" t="s">
        <v>82</v>
      </c>
      <c r="AY178" s="6" t="s">
        <v>118</v>
      </c>
      <c r="BE178" s="107">
        <f>IF(N178="základní",J178,0)</f>
        <v>0</v>
      </c>
      <c r="BF178" s="107">
        <f>IF(N178="snížená",J178,0)</f>
        <v>0</v>
      </c>
      <c r="BG178" s="107">
        <f>IF(N178="zákl. přenesená",J178,0)</f>
        <v>0</v>
      </c>
      <c r="BH178" s="107">
        <f>IF(N178="sníž. přenesená",J178,0)</f>
        <v>0</v>
      </c>
      <c r="BI178" s="107">
        <f>IF(N178="nulová",J178,0)</f>
        <v>0</v>
      </c>
      <c r="BJ178" s="6" t="s">
        <v>80</v>
      </c>
      <c r="BK178" s="107">
        <f>ROUND(I178*H178,2)</f>
        <v>0</v>
      </c>
      <c r="BL178" s="6" t="s">
        <v>124</v>
      </c>
      <c r="BM178" s="106" t="s">
        <v>231</v>
      </c>
    </row>
    <row r="179" spans="1:65" s="16" customFormat="1" ht="21.75" customHeight="1">
      <c r="A179" s="13"/>
      <c r="B179" s="14"/>
      <c r="C179" s="94" t="s">
        <v>232</v>
      </c>
      <c r="D179" s="94" t="s">
        <v>120</v>
      </c>
      <c r="E179" s="95" t="s">
        <v>233</v>
      </c>
      <c r="F179" s="96" t="s">
        <v>234</v>
      </c>
      <c r="G179" s="97" t="s">
        <v>123</v>
      </c>
      <c r="H179" s="98">
        <v>143</v>
      </c>
      <c r="I179" s="1"/>
      <c r="J179" s="99">
        <f>ROUND(I179*H179,2)</f>
        <v>0</v>
      </c>
      <c r="K179" s="100"/>
      <c r="L179" s="14"/>
      <c r="M179" s="108" t="s">
        <v>1</v>
      </c>
      <c r="N179" s="109" t="s">
        <v>38</v>
      </c>
      <c r="O179" s="110"/>
      <c r="P179" s="111">
        <f>O179*H179</f>
        <v>0</v>
      </c>
      <c r="Q179" s="111">
        <v>0</v>
      </c>
      <c r="R179" s="111">
        <f>Q179*H179</f>
        <v>0</v>
      </c>
      <c r="S179" s="111">
        <v>0</v>
      </c>
      <c r="T179" s="112">
        <f>S179*H179</f>
        <v>0</v>
      </c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R179" s="106" t="s">
        <v>124</v>
      </c>
      <c r="AT179" s="106" t="s">
        <v>120</v>
      </c>
      <c r="AU179" s="106" t="s">
        <v>82</v>
      </c>
      <c r="AY179" s="6" t="s">
        <v>118</v>
      </c>
      <c r="BE179" s="107">
        <f>IF(N179="základní",J179,0)</f>
        <v>0</v>
      </c>
      <c r="BF179" s="107">
        <f>IF(N179="snížená",J179,0)</f>
        <v>0</v>
      </c>
      <c r="BG179" s="107">
        <f>IF(N179="zákl. přenesená",J179,0)</f>
        <v>0</v>
      </c>
      <c r="BH179" s="107">
        <f>IF(N179="sníž. přenesená",J179,0)</f>
        <v>0</v>
      </c>
      <c r="BI179" s="107">
        <f>IF(N179="nulová",J179,0)</f>
        <v>0</v>
      </c>
      <c r="BJ179" s="6" t="s">
        <v>80</v>
      </c>
      <c r="BK179" s="107">
        <f>ROUND(I179*H179,2)</f>
        <v>0</v>
      </c>
      <c r="BL179" s="6" t="s">
        <v>124</v>
      </c>
      <c r="BM179" s="106" t="s">
        <v>235</v>
      </c>
    </row>
    <row r="180" spans="1:65" s="81" customFormat="1" ht="22.9" customHeight="1">
      <c r="B180" s="82"/>
      <c r="D180" s="83" t="s">
        <v>72</v>
      </c>
      <c r="E180" s="92" t="s">
        <v>129</v>
      </c>
      <c r="F180" s="92" t="s">
        <v>236</v>
      </c>
      <c r="J180" s="93">
        <f>BK180</f>
        <v>0</v>
      </c>
      <c r="L180" s="82"/>
      <c r="M180" s="86"/>
      <c r="N180" s="87"/>
      <c r="O180" s="87"/>
      <c r="P180" s="88">
        <f>SUM(P181:P183)</f>
        <v>0</v>
      </c>
      <c r="Q180" s="87"/>
      <c r="R180" s="88">
        <f>SUM(R181:R183)</f>
        <v>5.3379700000000003</v>
      </c>
      <c r="S180" s="87"/>
      <c r="T180" s="89">
        <f>SUM(T181:T183)</f>
        <v>0</v>
      </c>
      <c r="AR180" s="83" t="s">
        <v>80</v>
      </c>
      <c r="AT180" s="90" t="s">
        <v>72</v>
      </c>
      <c r="AU180" s="90" t="s">
        <v>80</v>
      </c>
      <c r="AY180" s="83" t="s">
        <v>118</v>
      </c>
      <c r="BK180" s="91">
        <f>SUM(BK181:BK183)</f>
        <v>0</v>
      </c>
    </row>
    <row r="181" spans="1:65" s="16" customFormat="1" ht="21.75" customHeight="1">
      <c r="A181" s="13"/>
      <c r="B181" s="14"/>
      <c r="C181" s="94" t="s">
        <v>237</v>
      </c>
      <c r="D181" s="94" t="s">
        <v>120</v>
      </c>
      <c r="E181" s="95" t="s">
        <v>238</v>
      </c>
      <c r="F181" s="96" t="s">
        <v>239</v>
      </c>
      <c r="G181" s="97" t="s">
        <v>138</v>
      </c>
      <c r="H181" s="98">
        <v>11</v>
      </c>
      <c r="I181" s="1"/>
      <c r="J181" s="99">
        <f>ROUND(I181*H181,2)</f>
        <v>0</v>
      </c>
      <c r="K181" s="100"/>
      <c r="L181" s="14"/>
      <c r="M181" s="108" t="s">
        <v>1</v>
      </c>
      <c r="N181" s="109" t="s">
        <v>38</v>
      </c>
      <c r="O181" s="110"/>
      <c r="P181" s="111">
        <f>O181*H181</f>
        <v>0</v>
      </c>
      <c r="Q181" s="111">
        <v>0.24127000000000001</v>
      </c>
      <c r="R181" s="111">
        <f>Q181*H181</f>
        <v>2.6539700000000002</v>
      </c>
      <c r="S181" s="111">
        <v>0</v>
      </c>
      <c r="T181" s="112">
        <f>S181*H181</f>
        <v>0</v>
      </c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R181" s="106" t="s">
        <v>124</v>
      </c>
      <c r="AT181" s="106" t="s">
        <v>120</v>
      </c>
      <c r="AU181" s="106" t="s">
        <v>82</v>
      </c>
      <c r="AY181" s="6" t="s">
        <v>118</v>
      </c>
      <c r="BE181" s="107">
        <f>IF(N181="základní",J181,0)</f>
        <v>0</v>
      </c>
      <c r="BF181" s="107">
        <f>IF(N181="snížená",J181,0)</f>
        <v>0</v>
      </c>
      <c r="BG181" s="107">
        <f>IF(N181="zákl. přenesená",J181,0)</f>
        <v>0</v>
      </c>
      <c r="BH181" s="107">
        <f>IF(N181="sníž. přenesená",J181,0)</f>
        <v>0</v>
      </c>
      <c r="BI181" s="107">
        <f>IF(N181="nulová",J181,0)</f>
        <v>0</v>
      </c>
      <c r="BJ181" s="6" t="s">
        <v>80</v>
      </c>
      <c r="BK181" s="107">
        <f>ROUND(I181*H181,2)</f>
        <v>0</v>
      </c>
      <c r="BL181" s="6" t="s">
        <v>124</v>
      </c>
      <c r="BM181" s="106" t="s">
        <v>240</v>
      </c>
    </row>
    <row r="182" spans="1:65" s="16" customFormat="1" ht="21.75" customHeight="1">
      <c r="A182" s="13"/>
      <c r="B182" s="14"/>
      <c r="C182" s="137" t="s">
        <v>241</v>
      </c>
      <c r="D182" s="137" t="s">
        <v>220</v>
      </c>
      <c r="E182" s="138" t="s">
        <v>242</v>
      </c>
      <c r="F182" s="139" t="s">
        <v>243</v>
      </c>
      <c r="G182" s="140" t="s">
        <v>244</v>
      </c>
      <c r="H182" s="141">
        <v>61</v>
      </c>
      <c r="I182" s="2"/>
      <c r="J182" s="142">
        <f>ROUND(I182*H182,2)</f>
        <v>0</v>
      </c>
      <c r="K182" s="143"/>
      <c r="L182" s="144"/>
      <c r="M182" s="145" t="s">
        <v>1</v>
      </c>
      <c r="N182" s="146" t="s">
        <v>38</v>
      </c>
      <c r="O182" s="110"/>
      <c r="P182" s="111">
        <f>O182*H182</f>
        <v>0</v>
      </c>
      <c r="Q182" s="111">
        <v>4.3999999999999997E-2</v>
      </c>
      <c r="R182" s="111">
        <f>Q182*H182</f>
        <v>2.6839999999999997</v>
      </c>
      <c r="S182" s="111">
        <v>0</v>
      </c>
      <c r="T182" s="112">
        <f>S182*H182</f>
        <v>0</v>
      </c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R182" s="106" t="s">
        <v>159</v>
      </c>
      <c r="AT182" s="106" t="s">
        <v>220</v>
      </c>
      <c r="AU182" s="106" t="s">
        <v>82</v>
      </c>
      <c r="AY182" s="6" t="s">
        <v>118</v>
      </c>
      <c r="BE182" s="107">
        <f>IF(N182="základní",J182,0)</f>
        <v>0</v>
      </c>
      <c r="BF182" s="107">
        <f>IF(N182="snížená",J182,0)</f>
        <v>0</v>
      </c>
      <c r="BG182" s="107">
        <f>IF(N182="zákl. přenesená",J182,0)</f>
        <v>0</v>
      </c>
      <c r="BH182" s="107">
        <f>IF(N182="sníž. přenesená",J182,0)</f>
        <v>0</v>
      </c>
      <c r="BI182" s="107">
        <f>IF(N182="nulová",J182,0)</f>
        <v>0</v>
      </c>
      <c r="BJ182" s="6" t="s">
        <v>80</v>
      </c>
      <c r="BK182" s="107">
        <f>ROUND(I182*H182,2)</f>
        <v>0</v>
      </c>
      <c r="BL182" s="6" t="s">
        <v>124</v>
      </c>
      <c r="BM182" s="106" t="s">
        <v>245</v>
      </c>
    </row>
    <row r="183" spans="1:65" s="121" customFormat="1">
      <c r="B183" s="122"/>
      <c r="D183" s="115" t="s">
        <v>133</v>
      </c>
      <c r="F183" s="124" t="s">
        <v>246</v>
      </c>
      <c r="H183" s="125">
        <v>61</v>
      </c>
      <c r="L183" s="122"/>
      <c r="M183" s="126"/>
      <c r="N183" s="127"/>
      <c r="O183" s="127"/>
      <c r="P183" s="127"/>
      <c r="Q183" s="127"/>
      <c r="R183" s="127"/>
      <c r="S183" s="127"/>
      <c r="T183" s="128"/>
      <c r="AT183" s="123" t="s">
        <v>133</v>
      </c>
      <c r="AU183" s="123" t="s">
        <v>82</v>
      </c>
      <c r="AV183" s="121" t="s">
        <v>82</v>
      </c>
      <c r="AW183" s="121" t="s">
        <v>3</v>
      </c>
      <c r="AX183" s="121" t="s">
        <v>80</v>
      </c>
      <c r="AY183" s="123" t="s">
        <v>118</v>
      </c>
    </row>
    <row r="184" spans="1:65" s="81" customFormat="1" ht="22.9" customHeight="1">
      <c r="B184" s="82"/>
      <c r="D184" s="83" t="s">
        <v>72</v>
      </c>
      <c r="E184" s="92" t="s">
        <v>124</v>
      </c>
      <c r="F184" s="92" t="s">
        <v>247</v>
      </c>
      <c r="J184" s="93">
        <f>BK184</f>
        <v>0</v>
      </c>
      <c r="L184" s="82"/>
      <c r="M184" s="86"/>
      <c r="N184" s="87"/>
      <c r="O184" s="87"/>
      <c r="P184" s="88">
        <f>P185</f>
        <v>0</v>
      </c>
      <c r="Q184" s="87"/>
      <c r="R184" s="88">
        <f>R185</f>
        <v>0</v>
      </c>
      <c r="S184" s="87"/>
      <c r="T184" s="89">
        <f>T185</f>
        <v>0</v>
      </c>
      <c r="AR184" s="83" t="s">
        <v>80</v>
      </c>
      <c r="AT184" s="90" t="s">
        <v>72</v>
      </c>
      <c r="AU184" s="90" t="s">
        <v>80</v>
      </c>
      <c r="AY184" s="83" t="s">
        <v>118</v>
      </c>
      <c r="BK184" s="91">
        <f>BK185</f>
        <v>0</v>
      </c>
    </row>
    <row r="185" spans="1:65" s="16" customFormat="1" ht="16.5" customHeight="1">
      <c r="A185" s="13"/>
      <c r="B185" s="14"/>
      <c r="C185" s="94" t="s">
        <v>248</v>
      </c>
      <c r="D185" s="94" t="s">
        <v>120</v>
      </c>
      <c r="E185" s="95" t="s">
        <v>249</v>
      </c>
      <c r="F185" s="96" t="s">
        <v>250</v>
      </c>
      <c r="G185" s="97" t="s">
        <v>162</v>
      </c>
      <c r="H185" s="98">
        <v>2.2000000000000002</v>
      </c>
      <c r="I185" s="1"/>
      <c r="J185" s="99">
        <f>ROUND(I185*H185,2)</f>
        <v>0</v>
      </c>
      <c r="K185" s="100"/>
      <c r="L185" s="14"/>
      <c r="M185" s="108" t="s">
        <v>1</v>
      </c>
      <c r="N185" s="109" t="s">
        <v>38</v>
      </c>
      <c r="O185" s="110"/>
      <c r="P185" s="111">
        <f>O185*H185</f>
        <v>0</v>
      </c>
      <c r="Q185" s="111">
        <v>0</v>
      </c>
      <c r="R185" s="111">
        <f>Q185*H185</f>
        <v>0</v>
      </c>
      <c r="S185" s="111">
        <v>0</v>
      </c>
      <c r="T185" s="112">
        <f>S185*H185</f>
        <v>0</v>
      </c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R185" s="106" t="s">
        <v>124</v>
      </c>
      <c r="AT185" s="106" t="s">
        <v>120</v>
      </c>
      <c r="AU185" s="106" t="s">
        <v>82</v>
      </c>
      <c r="AY185" s="6" t="s">
        <v>118</v>
      </c>
      <c r="BE185" s="107">
        <f>IF(N185="základní",J185,0)</f>
        <v>0</v>
      </c>
      <c r="BF185" s="107">
        <f>IF(N185="snížená",J185,0)</f>
        <v>0</v>
      </c>
      <c r="BG185" s="107">
        <f>IF(N185="zákl. přenesená",J185,0)</f>
        <v>0</v>
      </c>
      <c r="BH185" s="107">
        <f>IF(N185="sníž. přenesená",J185,0)</f>
        <v>0</v>
      </c>
      <c r="BI185" s="107">
        <f>IF(N185="nulová",J185,0)</f>
        <v>0</v>
      </c>
      <c r="BJ185" s="6" t="s">
        <v>80</v>
      </c>
      <c r="BK185" s="107">
        <f>ROUND(I185*H185,2)</f>
        <v>0</v>
      </c>
      <c r="BL185" s="6" t="s">
        <v>124</v>
      </c>
      <c r="BM185" s="106" t="s">
        <v>251</v>
      </c>
    </row>
    <row r="186" spans="1:65" s="81" customFormat="1" ht="22.9" customHeight="1">
      <c r="B186" s="82"/>
      <c r="D186" s="83" t="s">
        <v>72</v>
      </c>
      <c r="E186" s="92" t="s">
        <v>145</v>
      </c>
      <c r="F186" s="92" t="s">
        <v>252</v>
      </c>
      <c r="J186" s="93">
        <f>BK186</f>
        <v>0</v>
      </c>
      <c r="L186" s="82"/>
      <c r="M186" s="86"/>
      <c r="N186" s="87"/>
      <c r="O186" s="87"/>
      <c r="P186" s="88">
        <f>SUM(P187:P191)</f>
        <v>0</v>
      </c>
      <c r="Q186" s="87"/>
      <c r="R186" s="88">
        <f>SUM(R187:R191)</f>
        <v>24.724500000000003</v>
      </c>
      <c r="S186" s="87"/>
      <c r="T186" s="89">
        <f>SUM(T187:T191)</f>
        <v>0</v>
      </c>
      <c r="AR186" s="83" t="s">
        <v>80</v>
      </c>
      <c r="AT186" s="90" t="s">
        <v>72</v>
      </c>
      <c r="AU186" s="90" t="s">
        <v>80</v>
      </c>
      <c r="AY186" s="83" t="s">
        <v>118</v>
      </c>
      <c r="BK186" s="91">
        <f>SUM(BK187:BK191)</f>
        <v>0</v>
      </c>
    </row>
    <row r="187" spans="1:65" s="16" customFormat="1" ht="16.5" customHeight="1">
      <c r="A187" s="13"/>
      <c r="B187" s="14"/>
      <c r="C187" s="94" t="s">
        <v>253</v>
      </c>
      <c r="D187" s="94" t="s">
        <v>120</v>
      </c>
      <c r="E187" s="95" t="s">
        <v>254</v>
      </c>
      <c r="F187" s="96" t="s">
        <v>255</v>
      </c>
      <c r="G187" s="97" t="s">
        <v>123</v>
      </c>
      <c r="H187" s="98">
        <v>143</v>
      </c>
      <c r="I187" s="1"/>
      <c r="J187" s="99">
        <f>ROUND(I187*H187,2)</f>
        <v>0</v>
      </c>
      <c r="K187" s="100"/>
      <c r="L187" s="14"/>
      <c r="M187" s="108" t="s">
        <v>1</v>
      </c>
      <c r="N187" s="109" t="s">
        <v>38</v>
      </c>
      <c r="O187" s="110"/>
      <c r="P187" s="111">
        <f>O187*H187</f>
        <v>0</v>
      </c>
      <c r="Q187" s="111">
        <v>0</v>
      </c>
      <c r="R187" s="111">
        <f>Q187*H187</f>
        <v>0</v>
      </c>
      <c r="S187" s="111">
        <v>0</v>
      </c>
      <c r="T187" s="112">
        <f>S187*H187</f>
        <v>0</v>
      </c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R187" s="106" t="s">
        <v>124</v>
      </c>
      <c r="AT187" s="106" t="s">
        <v>120</v>
      </c>
      <c r="AU187" s="106" t="s">
        <v>82</v>
      </c>
      <c r="AY187" s="6" t="s">
        <v>118</v>
      </c>
      <c r="BE187" s="107">
        <f>IF(N187="základní",J187,0)</f>
        <v>0</v>
      </c>
      <c r="BF187" s="107">
        <f>IF(N187="snížená",J187,0)</f>
        <v>0</v>
      </c>
      <c r="BG187" s="107">
        <f>IF(N187="zákl. přenesená",J187,0)</f>
        <v>0</v>
      </c>
      <c r="BH187" s="107">
        <f>IF(N187="sníž. přenesená",J187,0)</f>
        <v>0</v>
      </c>
      <c r="BI187" s="107">
        <f>IF(N187="nulová",J187,0)</f>
        <v>0</v>
      </c>
      <c r="BJ187" s="6" t="s">
        <v>80</v>
      </c>
      <c r="BK187" s="107">
        <f>ROUND(I187*H187,2)</f>
        <v>0</v>
      </c>
      <c r="BL187" s="6" t="s">
        <v>124</v>
      </c>
      <c r="BM187" s="106" t="s">
        <v>256</v>
      </c>
    </row>
    <row r="188" spans="1:65" s="16" customFormat="1" ht="33" customHeight="1">
      <c r="A188" s="13"/>
      <c r="B188" s="14"/>
      <c r="C188" s="94" t="s">
        <v>257</v>
      </c>
      <c r="D188" s="94" t="s">
        <v>120</v>
      </c>
      <c r="E188" s="95" t="s">
        <v>258</v>
      </c>
      <c r="F188" s="96" t="s">
        <v>259</v>
      </c>
      <c r="G188" s="97" t="s">
        <v>123</v>
      </c>
      <c r="H188" s="98">
        <v>118</v>
      </c>
      <c r="I188" s="1"/>
      <c r="J188" s="99">
        <f>ROUND(I188*H188,2)</f>
        <v>0</v>
      </c>
      <c r="K188" s="100"/>
      <c r="L188" s="14"/>
      <c r="M188" s="108" t="s">
        <v>1</v>
      </c>
      <c r="N188" s="109" t="s">
        <v>38</v>
      </c>
      <c r="O188" s="110"/>
      <c r="P188" s="111">
        <f>O188*H188</f>
        <v>0</v>
      </c>
      <c r="Q188" s="111">
        <v>8.4250000000000005E-2</v>
      </c>
      <c r="R188" s="111">
        <f>Q188*H188</f>
        <v>9.9415000000000013</v>
      </c>
      <c r="S188" s="111">
        <v>0</v>
      </c>
      <c r="T188" s="112">
        <f>S188*H188</f>
        <v>0</v>
      </c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R188" s="106" t="s">
        <v>124</v>
      </c>
      <c r="AT188" s="106" t="s">
        <v>120</v>
      </c>
      <c r="AU188" s="106" t="s">
        <v>82</v>
      </c>
      <c r="AY188" s="6" t="s">
        <v>118</v>
      </c>
      <c r="BE188" s="107">
        <f>IF(N188="základní",J188,0)</f>
        <v>0</v>
      </c>
      <c r="BF188" s="107">
        <f>IF(N188="snížená",J188,0)</f>
        <v>0</v>
      </c>
      <c r="BG188" s="107">
        <f>IF(N188="zákl. přenesená",J188,0)</f>
        <v>0</v>
      </c>
      <c r="BH188" s="107">
        <f>IF(N188="sníž. přenesená",J188,0)</f>
        <v>0</v>
      </c>
      <c r="BI188" s="107">
        <f>IF(N188="nulová",J188,0)</f>
        <v>0</v>
      </c>
      <c r="BJ188" s="6" t="s">
        <v>80</v>
      </c>
      <c r="BK188" s="107">
        <f>ROUND(I188*H188,2)</f>
        <v>0</v>
      </c>
      <c r="BL188" s="6" t="s">
        <v>124</v>
      </c>
      <c r="BM188" s="106" t="s">
        <v>260</v>
      </c>
    </row>
    <row r="189" spans="1:65" s="16" customFormat="1" ht="16.5" customHeight="1">
      <c r="A189" s="13"/>
      <c r="B189" s="14"/>
      <c r="C189" s="137" t="s">
        <v>261</v>
      </c>
      <c r="D189" s="137" t="s">
        <v>220</v>
      </c>
      <c r="E189" s="138" t="s">
        <v>262</v>
      </c>
      <c r="F189" s="139" t="s">
        <v>263</v>
      </c>
      <c r="G189" s="140" t="s">
        <v>123</v>
      </c>
      <c r="H189" s="141">
        <v>104</v>
      </c>
      <c r="I189" s="2"/>
      <c r="J189" s="142">
        <f>ROUND(I189*H189,2)</f>
        <v>0</v>
      </c>
      <c r="K189" s="143"/>
      <c r="L189" s="144"/>
      <c r="M189" s="145" t="s">
        <v>1</v>
      </c>
      <c r="N189" s="146" t="s">
        <v>38</v>
      </c>
      <c r="O189" s="110"/>
      <c r="P189" s="111">
        <f>O189*H189</f>
        <v>0</v>
      </c>
      <c r="Q189" s="111">
        <v>0.12</v>
      </c>
      <c r="R189" s="111">
        <f>Q189*H189</f>
        <v>12.48</v>
      </c>
      <c r="S189" s="111">
        <v>0</v>
      </c>
      <c r="T189" s="112">
        <f>S189*H189</f>
        <v>0</v>
      </c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R189" s="106" t="s">
        <v>159</v>
      </c>
      <c r="AT189" s="106" t="s">
        <v>220</v>
      </c>
      <c r="AU189" s="106" t="s">
        <v>82</v>
      </c>
      <c r="AY189" s="6" t="s">
        <v>118</v>
      </c>
      <c r="BE189" s="107">
        <f>IF(N189="základní",J189,0)</f>
        <v>0</v>
      </c>
      <c r="BF189" s="107">
        <f>IF(N189="snížená",J189,0)</f>
        <v>0</v>
      </c>
      <c r="BG189" s="107">
        <f>IF(N189="zákl. přenesená",J189,0)</f>
        <v>0</v>
      </c>
      <c r="BH189" s="107">
        <f>IF(N189="sníž. přenesená",J189,0)</f>
        <v>0</v>
      </c>
      <c r="BI189" s="107">
        <f>IF(N189="nulová",J189,0)</f>
        <v>0</v>
      </c>
      <c r="BJ189" s="6" t="s">
        <v>80</v>
      </c>
      <c r="BK189" s="107">
        <f>ROUND(I189*H189,2)</f>
        <v>0</v>
      </c>
      <c r="BL189" s="6" t="s">
        <v>124</v>
      </c>
      <c r="BM189" s="106" t="s">
        <v>264</v>
      </c>
    </row>
    <row r="190" spans="1:65" s="16" customFormat="1" ht="16.5" customHeight="1">
      <c r="A190" s="13"/>
      <c r="B190" s="14"/>
      <c r="C190" s="137" t="s">
        <v>265</v>
      </c>
      <c r="D190" s="137" t="s">
        <v>220</v>
      </c>
      <c r="E190" s="138" t="s">
        <v>266</v>
      </c>
      <c r="F190" s="139" t="s">
        <v>267</v>
      </c>
      <c r="G190" s="140" t="s">
        <v>123</v>
      </c>
      <c r="H190" s="141">
        <v>5</v>
      </c>
      <c r="I190" s="2"/>
      <c r="J190" s="142">
        <f>ROUND(I190*H190,2)</f>
        <v>0</v>
      </c>
      <c r="K190" s="143"/>
      <c r="L190" s="144"/>
      <c r="M190" s="145" t="s">
        <v>1</v>
      </c>
      <c r="N190" s="146" t="s">
        <v>38</v>
      </c>
      <c r="O190" s="110"/>
      <c r="P190" s="111">
        <f>O190*H190</f>
        <v>0</v>
      </c>
      <c r="Q190" s="111">
        <v>0.12</v>
      </c>
      <c r="R190" s="111">
        <f>Q190*H190</f>
        <v>0.6</v>
      </c>
      <c r="S190" s="111">
        <v>0</v>
      </c>
      <c r="T190" s="112">
        <f>S190*H190</f>
        <v>0</v>
      </c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R190" s="106" t="s">
        <v>159</v>
      </c>
      <c r="AT190" s="106" t="s">
        <v>220</v>
      </c>
      <c r="AU190" s="106" t="s">
        <v>82</v>
      </c>
      <c r="AY190" s="6" t="s">
        <v>118</v>
      </c>
      <c r="BE190" s="107">
        <f>IF(N190="základní",J190,0)</f>
        <v>0</v>
      </c>
      <c r="BF190" s="107">
        <f>IF(N190="snížená",J190,0)</f>
        <v>0</v>
      </c>
      <c r="BG190" s="107">
        <f>IF(N190="zákl. přenesená",J190,0)</f>
        <v>0</v>
      </c>
      <c r="BH190" s="107">
        <f>IF(N190="sníž. přenesená",J190,0)</f>
        <v>0</v>
      </c>
      <c r="BI190" s="107">
        <f>IF(N190="nulová",J190,0)</f>
        <v>0</v>
      </c>
      <c r="BJ190" s="6" t="s">
        <v>80</v>
      </c>
      <c r="BK190" s="107">
        <f>ROUND(I190*H190,2)</f>
        <v>0</v>
      </c>
      <c r="BL190" s="6" t="s">
        <v>124</v>
      </c>
      <c r="BM190" s="106" t="s">
        <v>268</v>
      </c>
    </row>
    <row r="191" spans="1:65" s="16" customFormat="1" ht="16.5" customHeight="1">
      <c r="A191" s="13"/>
      <c r="B191" s="14"/>
      <c r="C191" s="137" t="s">
        <v>269</v>
      </c>
      <c r="D191" s="137" t="s">
        <v>220</v>
      </c>
      <c r="E191" s="138" t="s">
        <v>270</v>
      </c>
      <c r="F191" s="139" t="s">
        <v>271</v>
      </c>
      <c r="G191" s="140" t="s">
        <v>123</v>
      </c>
      <c r="H191" s="141">
        <v>13</v>
      </c>
      <c r="I191" s="2"/>
      <c r="J191" s="142">
        <f>ROUND(I191*H191,2)</f>
        <v>0</v>
      </c>
      <c r="K191" s="143"/>
      <c r="L191" s="144"/>
      <c r="M191" s="145" t="s">
        <v>1</v>
      </c>
      <c r="N191" s="146" t="s">
        <v>38</v>
      </c>
      <c r="O191" s="110"/>
      <c r="P191" s="111">
        <f>O191*H191</f>
        <v>0</v>
      </c>
      <c r="Q191" s="111">
        <v>0.13100000000000001</v>
      </c>
      <c r="R191" s="111">
        <f>Q191*H191</f>
        <v>1.7030000000000001</v>
      </c>
      <c r="S191" s="111">
        <v>0</v>
      </c>
      <c r="T191" s="112">
        <f>S191*H191</f>
        <v>0</v>
      </c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R191" s="106" t="s">
        <v>159</v>
      </c>
      <c r="AT191" s="106" t="s">
        <v>220</v>
      </c>
      <c r="AU191" s="106" t="s">
        <v>82</v>
      </c>
      <c r="AY191" s="6" t="s">
        <v>118</v>
      </c>
      <c r="BE191" s="107">
        <f>IF(N191="základní",J191,0)</f>
        <v>0</v>
      </c>
      <c r="BF191" s="107">
        <f>IF(N191="snížená",J191,0)</f>
        <v>0</v>
      </c>
      <c r="BG191" s="107">
        <f>IF(N191="zákl. přenesená",J191,0)</f>
        <v>0</v>
      </c>
      <c r="BH191" s="107">
        <f>IF(N191="sníž. přenesená",J191,0)</f>
        <v>0</v>
      </c>
      <c r="BI191" s="107">
        <f>IF(N191="nulová",J191,0)</f>
        <v>0</v>
      </c>
      <c r="BJ191" s="6" t="s">
        <v>80</v>
      </c>
      <c r="BK191" s="107">
        <f>ROUND(I191*H191,2)</f>
        <v>0</v>
      </c>
      <c r="BL191" s="6" t="s">
        <v>124</v>
      </c>
      <c r="BM191" s="106" t="s">
        <v>272</v>
      </c>
    </row>
    <row r="192" spans="1:65" s="81" customFormat="1" ht="22.9" customHeight="1">
      <c r="B192" s="82"/>
      <c r="D192" s="83" t="s">
        <v>72</v>
      </c>
      <c r="E192" s="92" t="s">
        <v>159</v>
      </c>
      <c r="F192" s="92" t="s">
        <v>273</v>
      </c>
      <c r="J192" s="93">
        <f>BK192</f>
        <v>0</v>
      </c>
      <c r="L192" s="82"/>
      <c r="M192" s="86"/>
      <c r="N192" s="87"/>
      <c r="O192" s="87"/>
      <c r="P192" s="88">
        <f>SUM(P193:P195)</f>
        <v>0</v>
      </c>
      <c r="Q192" s="87"/>
      <c r="R192" s="88">
        <f>SUM(R193:R195)</f>
        <v>0.47048000000000001</v>
      </c>
      <c r="S192" s="87"/>
      <c r="T192" s="89">
        <f>SUM(T193:T195)</f>
        <v>0</v>
      </c>
      <c r="AR192" s="83" t="s">
        <v>80</v>
      </c>
      <c r="AT192" s="90" t="s">
        <v>72</v>
      </c>
      <c r="AU192" s="90" t="s">
        <v>80</v>
      </c>
      <c r="AY192" s="83" t="s">
        <v>118</v>
      </c>
      <c r="BK192" s="91">
        <f>SUM(BK193:BK195)</f>
        <v>0</v>
      </c>
    </row>
    <row r="193" spans="1:65" s="16" customFormat="1" ht="16.5" customHeight="1">
      <c r="A193" s="13"/>
      <c r="B193" s="14"/>
      <c r="C193" s="94" t="s">
        <v>274</v>
      </c>
      <c r="D193" s="94" t="s">
        <v>120</v>
      </c>
      <c r="E193" s="95" t="s">
        <v>275</v>
      </c>
      <c r="F193" s="96" t="s">
        <v>276</v>
      </c>
      <c r="G193" s="97" t="s">
        <v>277</v>
      </c>
      <c r="H193" s="98">
        <v>1</v>
      </c>
      <c r="I193" s="1"/>
      <c r="J193" s="99">
        <f>ROUND(I193*H193,2)</f>
        <v>0</v>
      </c>
      <c r="K193" s="100"/>
      <c r="L193" s="14"/>
      <c r="M193" s="108" t="s">
        <v>1</v>
      </c>
      <c r="N193" s="109" t="s">
        <v>38</v>
      </c>
      <c r="O193" s="110"/>
      <c r="P193" s="111">
        <f>O193*H193</f>
        <v>0</v>
      </c>
      <c r="Q193" s="111">
        <v>0</v>
      </c>
      <c r="R193" s="111">
        <f>Q193*H193</f>
        <v>0</v>
      </c>
      <c r="S193" s="111">
        <v>0</v>
      </c>
      <c r="T193" s="112">
        <f>S193*H193</f>
        <v>0</v>
      </c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R193" s="106" t="s">
        <v>124</v>
      </c>
      <c r="AT193" s="106" t="s">
        <v>120</v>
      </c>
      <c r="AU193" s="106" t="s">
        <v>82</v>
      </c>
      <c r="AY193" s="6" t="s">
        <v>118</v>
      </c>
      <c r="BE193" s="107">
        <f>IF(N193="základní",J193,0)</f>
        <v>0</v>
      </c>
      <c r="BF193" s="107">
        <f>IF(N193="snížená",J193,0)</f>
        <v>0</v>
      </c>
      <c r="BG193" s="107">
        <f>IF(N193="zákl. přenesená",J193,0)</f>
        <v>0</v>
      </c>
      <c r="BH193" s="107">
        <f>IF(N193="sníž. přenesená",J193,0)</f>
        <v>0</v>
      </c>
      <c r="BI193" s="107">
        <f>IF(N193="nulová",J193,0)</f>
        <v>0</v>
      </c>
      <c r="BJ193" s="6" t="s">
        <v>80</v>
      </c>
      <c r="BK193" s="107">
        <f>ROUND(I193*H193,2)</f>
        <v>0</v>
      </c>
      <c r="BL193" s="6" t="s">
        <v>124</v>
      </c>
      <c r="BM193" s="106" t="s">
        <v>278</v>
      </c>
    </row>
    <row r="194" spans="1:65" s="16" customFormat="1" ht="21.75" customHeight="1">
      <c r="A194" s="13"/>
      <c r="B194" s="14"/>
      <c r="C194" s="94" t="s">
        <v>279</v>
      </c>
      <c r="D194" s="94" t="s">
        <v>120</v>
      </c>
      <c r="E194" s="95" t="s">
        <v>280</v>
      </c>
      <c r="F194" s="96" t="s">
        <v>281</v>
      </c>
      <c r="G194" s="97" t="s">
        <v>138</v>
      </c>
      <c r="H194" s="98">
        <v>18</v>
      </c>
      <c r="I194" s="1"/>
      <c r="J194" s="99">
        <f>ROUND(I194*H194,2)</f>
        <v>0</v>
      </c>
      <c r="K194" s="100"/>
      <c r="L194" s="14"/>
      <c r="M194" s="108" t="s">
        <v>1</v>
      </c>
      <c r="N194" s="109" t="s">
        <v>38</v>
      </c>
      <c r="O194" s="110"/>
      <c r="P194" s="111">
        <f>O194*H194</f>
        <v>0</v>
      </c>
      <c r="Q194" s="111">
        <v>2.7599999999999999E-3</v>
      </c>
      <c r="R194" s="111">
        <f>Q194*H194</f>
        <v>4.9679999999999995E-2</v>
      </c>
      <c r="S194" s="111">
        <v>0</v>
      </c>
      <c r="T194" s="112">
        <f>S194*H194</f>
        <v>0</v>
      </c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R194" s="106" t="s">
        <v>124</v>
      </c>
      <c r="AT194" s="106" t="s">
        <v>120</v>
      </c>
      <c r="AU194" s="106" t="s">
        <v>82</v>
      </c>
      <c r="AY194" s="6" t="s">
        <v>118</v>
      </c>
      <c r="BE194" s="107">
        <f>IF(N194="základní",J194,0)</f>
        <v>0</v>
      </c>
      <c r="BF194" s="107">
        <f>IF(N194="snížená",J194,0)</f>
        <v>0</v>
      </c>
      <c r="BG194" s="107">
        <f>IF(N194="zákl. přenesená",J194,0)</f>
        <v>0</v>
      </c>
      <c r="BH194" s="107">
        <f>IF(N194="sníž. přenesená",J194,0)</f>
        <v>0</v>
      </c>
      <c r="BI194" s="107">
        <f>IF(N194="nulová",J194,0)</f>
        <v>0</v>
      </c>
      <c r="BJ194" s="6" t="s">
        <v>80</v>
      </c>
      <c r="BK194" s="107">
        <f>ROUND(I194*H194,2)</f>
        <v>0</v>
      </c>
      <c r="BL194" s="6" t="s">
        <v>124</v>
      </c>
      <c r="BM194" s="106" t="s">
        <v>282</v>
      </c>
    </row>
    <row r="195" spans="1:65" s="16" customFormat="1" ht="21.75" customHeight="1">
      <c r="A195" s="13"/>
      <c r="B195" s="14"/>
      <c r="C195" s="94" t="s">
        <v>283</v>
      </c>
      <c r="D195" s="94" t="s">
        <v>120</v>
      </c>
      <c r="E195" s="95" t="s">
        <v>284</v>
      </c>
      <c r="F195" s="96" t="s">
        <v>285</v>
      </c>
      <c r="G195" s="97" t="s">
        <v>244</v>
      </c>
      <c r="H195" s="98">
        <v>1</v>
      </c>
      <c r="I195" s="1"/>
      <c r="J195" s="99">
        <f>ROUND(I195*H195,2)</f>
        <v>0</v>
      </c>
      <c r="K195" s="100"/>
      <c r="L195" s="14"/>
      <c r="M195" s="108" t="s">
        <v>1</v>
      </c>
      <c r="N195" s="109" t="s">
        <v>38</v>
      </c>
      <c r="O195" s="110"/>
      <c r="P195" s="111">
        <f>O195*H195</f>
        <v>0</v>
      </c>
      <c r="Q195" s="111">
        <v>0.42080000000000001</v>
      </c>
      <c r="R195" s="111">
        <f>Q195*H195</f>
        <v>0.42080000000000001</v>
      </c>
      <c r="S195" s="111">
        <v>0</v>
      </c>
      <c r="T195" s="112">
        <f>S195*H195</f>
        <v>0</v>
      </c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R195" s="106" t="s">
        <v>124</v>
      </c>
      <c r="AT195" s="106" t="s">
        <v>120</v>
      </c>
      <c r="AU195" s="106" t="s">
        <v>82</v>
      </c>
      <c r="AY195" s="6" t="s">
        <v>118</v>
      </c>
      <c r="BE195" s="107">
        <f>IF(N195="základní",J195,0)</f>
        <v>0</v>
      </c>
      <c r="BF195" s="107">
        <f>IF(N195="snížená",J195,0)</f>
        <v>0</v>
      </c>
      <c r="BG195" s="107">
        <f>IF(N195="zákl. přenesená",J195,0)</f>
        <v>0</v>
      </c>
      <c r="BH195" s="107">
        <f>IF(N195="sníž. přenesená",J195,0)</f>
        <v>0</v>
      </c>
      <c r="BI195" s="107">
        <f>IF(N195="nulová",J195,0)</f>
        <v>0</v>
      </c>
      <c r="BJ195" s="6" t="s">
        <v>80</v>
      </c>
      <c r="BK195" s="107">
        <f>ROUND(I195*H195,2)</f>
        <v>0</v>
      </c>
      <c r="BL195" s="6" t="s">
        <v>124</v>
      </c>
      <c r="BM195" s="106" t="s">
        <v>286</v>
      </c>
    </row>
    <row r="196" spans="1:65" s="81" customFormat="1" ht="22.9" customHeight="1">
      <c r="B196" s="82"/>
      <c r="D196" s="83" t="s">
        <v>72</v>
      </c>
      <c r="E196" s="92" t="s">
        <v>287</v>
      </c>
      <c r="F196" s="92" t="s">
        <v>288</v>
      </c>
      <c r="J196" s="93">
        <f>BK196</f>
        <v>0</v>
      </c>
      <c r="L196" s="82"/>
      <c r="M196" s="86"/>
      <c r="N196" s="87"/>
      <c r="O196" s="87"/>
      <c r="P196" s="88">
        <f>SUM(P197:P257)</f>
        <v>0</v>
      </c>
      <c r="Q196" s="87"/>
      <c r="R196" s="88">
        <f>SUM(R197:R257)</f>
        <v>56.831299200000004</v>
      </c>
      <c r="S196" s="87"/>
      <c r="T196" s="89">
        <f>SUM(T197:T257)</f>
        <v>0.56899999999999995</v>
      </c>
      <c r="AR196" s="83" t="s">
        <v>80</v>
      </c>
      <c r="AT196" s="90" t="s">
        <v>72</v>
      </c>
      <c r="AU196" s="90" t="s">
        <v>80</v>
      </c>
      <c r="AY196" s="83" t="s">
        <v>118</v>
      </c>
      <c r="BK196" s="91">
        <f>SUM(BK197:BK257)</f>
        <v>0</v>
      </c>
    </row>
    <row r="197" spans="1:65" s="16" customFormat="1" ht="21.75" customHeight="1">
      <c r="A197" s="13"/>
      <c r="B197" s="14"/>
      <c r="C197" s="94" t="s">
        <v>289</v>
      </c>
      <c r="D197" s="94" t="s">
        <v>120</v>
      </c>
      <c r="E197" s="95" t="s">
        <v>290</v>
      </c>
      <c r="F197" s="96" t="s">
        <v>291</v>
      </c>
      <c r="G197" s="97" t="s">
        <v>292</v>
      </c>
      <c r="H197" s="98">
        <v>1</v>
      </c>
      <c r="I197" s="1"/>
      <c r="J197" s="99">
        <f t="shared" ref="J197:J202" si="0">ROUND(I197*H197,2)</f>
        <v>0</v>
      </c>
      <c r="K197" s="100"/>
      <c r="L197" s="14"/>
      <c r="M197" s="108" t="s">
        <v>1</v>
      </c>
      <c r="N197" s="109" t="s">
        <v>38</v>
      </c>
      <c r="O197" s="110"/>
      <c r="P197" s="111">
        <f t="shared" ref="P197:P202" si="1">O197*H197</f>
        <v>0</v>
      </c>
      <c r="Q197" s="111">
        <v>0</v>
      </c>
      <c r="R197" s="111">
        <f t="shared" ref="R197:R202" si="2">Q197*H197</f>
        <v>0</v>
      </c>
      <c r="S197" s="111">
        <v>0</v>
      </c>
      <c r="T197" s="112">
        <f t="shared" ref="T197:T202" si="3">S197*H197</f>
        <v>0</v>
      </c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R197" s="106" t="s">
        <v>124</v>
      </c>
      <c r="AT197" s="106" t="s">
        <v>120</v>
      </c>
      <c r="AU197" s="106" t="s">
        <v>82</v>
      </c>
      <c r="AY197" s="6" t="s">
        <v>118</v>
      </c>
      <c r="BE197" s="107">
        <f t="shared" ref="BE197:BE202" si="4">IF(N197="základní",J197,0)</f>
        <v>0</v>
      </c>
      <c r="BF197" s="107">
        <f t="shared" ref="BF197:BF202" si="5">IF(N197="snížená",J197,0)</f>
        <v>0</v>
      </c>
      <c r="BG197" s="107">
        <f t="shared" ref="BG197:BG202" si="6">IF(N197="zákl. přenesená",J197,0)</f>
        <v>0</v>
      </c>
      <c r="BH197" s="107">
        <f t="shared" ref="BH197:BH202" si="7">IF(N197="sníž. přenesená",J197,0)</f>
        <v>0</v>
      </c>
      <c r="BI197" s="107">
        <f t="shared" ref="BI197:BI202" si="8">IF(N197="nulová",J197,0)</f>
        <v>0</v>
      </c>
      <c r="BJ197" s="6" t="s">
        <v>80</v>
      </c>
      <c r="BK197" s="107">
        <f t="shared" ref="BK197:BK202" si="9">ROUND(I197*H197,2)</f>
        <v>0</v>
      </c>
      <c r="BL197" s="6" t="s">
        <v>124</v>
      </c>
      <c r="BM197" s="106" t="s">
        <v>293</v>
      </c>
    </row>
    <row r="198" spans="1:65" s="16" customFormat="1" ht="16.5" customHeight="1">
      <c r="A198" s="13"/>
      <c r="B198" s="14"/>
      <c r="C198" s="94" t="s">
        <v>294</v>
      </c>
      <c r="D198" s="94" t="s">
        <v>120</v>
      </c>
      <c r="E198" s="95" t="s">
        <v>295</v>
      </c>
      <c r="F198" s="96" t="s">
        <v>296</v>
      </c>
      <c r="G198" s="97" t="s">
        <v>292</v>
      </c>
      <c r="H198" s="98">
        <v>1</v>
      </c>
      <c r="I198" s="1"/>
      <c r="J198" s="99">
        <f t="shared" si="0"/>
        <v>0</v>
      </c>
      <c r="K198" s="100"/>
      <c r="L198" s="14"/>
      <c r="M198" s="108" t="s">
        <v>1</v>
      </c>
      <c r="N198" s="109" t="s">
        <v>38</v>
      </c>
      <c r="O198" s="110"/>
      <c r="P198" s="111">
        <f t="shared" si="1"/>
        <v>0</v>
      </c>
      <c r="Q198" s="111">
        <v>0</v>
      </c>
      <c r="R198" s="111">
        <f t="shared" si="2"/>
        <v>0</v>
      </c>
      <c r="S198" s="111">
        <v>0</v>
      </c>
      <c r="T198" s="112">
        <f t="shared" si="3"/>
        <v>0</v>
      </c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R198" s="106" t="s">
        <v>124</v>
      </c>
      <c r="AT198" s="106" t="s">
        <v>120</v>
      </c>
      <c r="AU198" s="106" t="s">
        <v>82</v>
      </c>
      <c r="AY198" s="6" t="s">
        <v>118</v>
      </c>
      <c r="BE198" s="107">
        <f t="shared" si="4"/>
        <v>0</v>
      </c>
      <c r="BF198" s="107">
        <f t="shared" si="5"/>
        <v>0</v>
      </c>
      <c r="BG198" s="107">
        <f t="shared" si="6"/>
        <v>0</v>
      </c>
      <c r="BH198" s="107">
        <f t="shared" si="7"/>
        <v>0</v>
      </c>
      <c r="BI198" s="107">
        <f t="shared" si="8"/>
        <v>0</v>
      </c>
      <c r="BJ198" s="6" t="s">
        <v>80</v>
      </c>
      <c r="BK198" s="107">
        <f t="shared" si="9"/>
        <v>0</v>
      </c>
      <c r="BL198" s="6" t="s">
        <v>124</v>
      </c>
      <c r="BM198" s="106" t="s">
        <v>297</v>
      </c>
    </row>
    <row r="199" spans="1:65" s="16" customFormat="1" ht="21.75" customHeight="1">
      <c r="A199" s="13"/>
      <c r="B199" s="14"/>
      <c r="C199" s="94" t="s">
        <v>298</v>
      </c>
      <c r="D199" s="94" t="s">
        <v>120</v>
      </c>
      <c r="E199" s="95" t="s">
        <v>299</v>
      </c>
      <c r="F199" s="96" t="s">
        <v>300</v>
      </c>
      <c r="G199" s="97" t="s">
        <v>301</v>
      </c>
      <c r="H199" s="98">
        <v>40</v>
      </c>
      <c r="I199" s="1"/>
      <c r="J199" s="99">
        <f t="shared" si="0"/>
        <v>0</v>
      </c>
      <c r="K199" s="100"/>
      <c r="L199" s="14"/>
      <c r="M199" s="108" t="s">
        <v>1</v>
      </c>
      <c r="N199" s="109" t="s">
        <v>38</v>
      </c>
      <c r="O199" s="110"/>
      <c r="P199" s="111">
        <f t="shared" si="1"/>
        <v>0</v>
      </c>
      <c r="Q199" s="111">
        <v>0</v>
      </c>
      <c r="R199" s="111">
        <f t="shared" si="2"/>
        <v>0</v>
      </c>
      <c r="S199" s="111">
        <v>0</v>
      </c>
      <c r="T199" s="112">
        <f t="shared" si="3"/>
        <v>0</v>
      </c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R199" s="106" t="s">
        <v>124</v>
      </c>
      <c r="AT199" s="106" t="s">
        <v>120</v>
      </c>
      <c r="AU199" s="106" t="s">
        <v>82</v>
      </c>
      <c r="AY199" s="6" t="s">
        <v>118</v>
      </c>
      <c r="BE199" s="107">
        <f t="shared" si="4"/>
        <v>0</v>
      </c>
      <c r="BF199" s="107">
        <f t="shared" si="5"/>
        <v>0</v>
      </c>
      <c r="BG199" s="107">
        <f t="shared" si="6"/>
        <v>0</v>
      </c>
      <c r="BH199" s="107">
        <f t="shared" si="7"/>
        <v>0</v>
      </c>
      <c r="BI199" s="107">
        <f t="shared" si="8"/>
        <v>0</v>
      </c>
      <c r="BJ199" s="6" t="s">
        <v>80</v>
      </c>
      <c r="BK199" s="107">
        <f t="shared" si="9"/>
        <v>0</v>
      </c>
      <c r="BL199" s="6" t="s">
        <v>124</v>
      </c>
      <c r="BM199" s="106" t="s">
        <v>302</v>
      </c>
    </row>
    <row r="200" spans="1:65" s="16" customFormat="1" ht="21.75" customHeight="1">
      <c r="A200" s="13"/>
      <c r="B200" s="14"/>
      <c r="C200" s="94" t="s">
        <v>303</v>
      </c>
      <c r="D200" s="94" t="s">
        <v>120</v>
      </c>
      <c r="E200" s="95" t="s">
        <v>304</v>
      </c>
      <c r="F200" s="96" t="s">
        <v>305</v>
      </c>
      <c r="G200" s="97" t="s">
        <v>244</v>
      </c>
      <c r="H200" s="98">
        <v>16</v>
      </c>
      <c r="I200" s="1"/>
      <c r="J200" s="99">
        <f t="shared" si="0"/>
        <v>0</v>
      </c>
      <c r="K200" s="100"/>
      <c r="L200" s="14"/>
      <c r="M200" s="108" t="s">
        <v>1</v>
      </c>
      <c r="N200" s="109" t="s">
        <v>38</v>
      </c>
      <c r="O200" s="110"/>
      <c r="P200" s="111">
        <f t="shared" si="1"/>
        <v>0</v>
      </c>
      <c r="Q200" s="111">
        <v>0</v>
      </c>
      <c r="R200" s="111">
        <f t="shared" si="2"/>
        <v>0</v>
      </c>
      <c r="S200" s="111">
        <v>0</v>
      </c>
      <c r="T200" s="112">
        <f t="shared" si="3"/>
        <v>0</v>
      </c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R200" s="106" t="s">
        <v>124</v>
      </c>
      <c r="AT200" s="106" t="s">
        <v>120</v>
      </c>
      <c r="AU200" s="106" t="s">
        <v>82</v>
      </c>
      <c r="AY200" s="6" t="s">
        <v>118</v>
      </c>
      <c r="BE200" s="107">
        <f t="shared" si="4"/>
        <v>0</v>
      </c>
      <c r="BF200" s="107">
        <f t="shared" si="5"/>
        <v>0</v>
      </c>
      <c r="BG200" s="107">
        <f t="shared" si="6"/>
        <v>0</v>
      </c>
      <c r="BH200" s="107">
        <f t="shared" si="7"/>
        <v>0</v>
      </c>
      <c r="BI200" s="107">
        <f t="shared" si="8"/>
        <v>0</v>
      </c>
      <c r="BJ200" s="6" t="s">
        <v>80</v>
      </c>
      <c r="BK200" s="107">
        <f t="shared" si="9"/>
        <v>0</v>
      </c>
      <c r="BL200" s="6" t="s">
        <v>124</v>
      </c>
      <c r="BM200" s="106" t="s">
        <v>306</v>
      </c>
    </row>
    <row r="201" spans="1:65" s="16" customFormat="1" ht="21.75" customHeight="1">
      <c r="A201" s="13"/>
      <c r="B201" s="14"/>
      <c r="C201" s="94" t="s">
        <v>307</v>
      </c>
      <c r="D201" s="94" t="s">
        <v>120</v>
      </c>
      <c r="E201" s="95" t="s">
        <v>308</v>
      </c>
      <c r="F201" s="96" t="s">
        <v>309</v>
      </c>
      <c r="G201" s="97" t="s">
        <v>138</v>
      </c>
      <c r="H201" s="98">
        <v>19</v>
      </c>
      <c r="I201" s="1"/>
      <c r="J201" s="99">
        <f t="shared" si="0"/>
        <v>0</v>
      </c>
      <c r="K201" s="100"/>
      <c r="L201" s="14"/>
      <c r="M201" s="108" t="s">
        <v>1</v>
      </c>
      <c r="N201" s="109" t="s">
        <v>38</v>
      </c>
      <c r="O201" s="110"/>
      <c r="P201" s="111">
        <f t="shared" si="1"/>
        <v>0</v>
      </c>
      <c r="Q201" s="111">
        <v>0.20219000000000001</v>
      </c>
      <c r="R201" s="111">
        <f t="shared" si="2"/>
        <v>3.8416100000000002</v>
      </c>
      <c r="S201" s="111">
        <v>0</v>
      </c>
      <c r="T201" s="112">
        <f t="shared" si="3"/>
        <v>0</v>
      </c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R201" s="106" t="s">
        <v>124</v>
      </c>
      <c r="AT201" s="106" t="s">
        <v>120</v>
      </c>
      <c r="AU201" s="106" t="s">
        <v>82</v>
      </c>
      <c r="AY201" s="6" t="s">
        <v>118</v>
      </c>
      <c r="BE201" s="107">
        <f t="shared" si="4"/>
        <v>0</v>
      </c>
      <c r="BF201" s="107">
        <f t="shared" si="5"/>
        <v>0</v>
      </c>
      <c r="BG201" s="107">
        <f t="shared" si="6"/>
        <v>0</v>
      </c>
      <c r="BH201" s="107">
        <f t="shared" si="7"/>
        <v>0</v>
      </c>
      <c r="BI201" s="107">
        <f t="shared" si="8"/>
        <v>0</v>
      </c>
      <c r="BJ201" s="6" t="s">
        <v>80</v>
      </c>
      <c r="BK201" s="107">
        <f t="shared" si="9"/>
        <v>0</v>
      </c>
      <c r="BL201" s="6" t="s">
        <v>124</v>
      </c>
      <c r="BM201" s="106" t="s">
        <v>310</v>
      </c>
    </row>
    <row r="202" spans="1:65" s="16" customFormat="1" ht="21.75" customHeight="1">
      <c r="A202" s="13"/>
      <c r="B202" s="14"/>
      <c r="C202" s="137" t="s">
        <v>311</v>
      </c>
      <c r="D202" s="137" t="s">
        <v>220</v>
      </c>
      <c r="E202" s="138" t="s">
        <v>312</v>
      </c>
      <c r="F202" s="139" t="s">
        <v>313</v>
      </c>
      <c r="G202" s="140" t="s">
        <v>138</v>
      </c>
      <c r="H202" s="141">
        <v>1</v>
      </c>
      <c r="I202" s="2"/>
      <c r="J202" s="142">
        <f t="shared" si="0"/>
        <v>0</v>
      </c>
      <c r="K202" s="143"/>
      <c r="L202" s="144"/>
      <c r="M202" s="145" t="s">
        <v>1</v>
      </c>
      <c r="N202" s="146" t="s">
        <v>38</v>
      </c>
      <c r="O202" s="110"/>
      <c r="P202" s="111">
        <f t="shared" si="1"/>
        <v>0</v>
      </c>
      <c r="Q202" s="111">
        <v>6.5670000000000006E-2</v>
      </c>
      <c r="R202" s="111">
        <f t="shared" si="2"/>
        <v>6.5670000000000006E-2</v>
      </c>
      <c r="S202" s="111">
        <v>0</v>
      </c>
      <c r="T202" s="112">
        <f t="shared" si="3"/>
        <v>0</v>
      </c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R202" s="106" t="s">
        <v>159</v>
      </c>
      <c r="AT202" s="106" t="s">
        <v>220</v>
      </c>
      <c r="AU202" s="106" t="s">
        <v>82</v>
      </c>
      <c r="AY202" s="6" t="s">
        <v>118</v>
      </c>
      <c r="BE202" s="107">
        <f t="shared" si="4"/>
        <v>0</v>
      </c>
      <c r="BF202" s="107">
        <f t="shared" si="5"/>
        <v>0</v>
      </c>
      <c r="BG202" s="107">
        <f t="shared" si="6"/>
        <v>0</v>
      </c>
      <c r="BH202" s="107">
        <f t="shared" si="7"/>
        <v>0</v>
      </c>
      <c r="BI202" s="107">
        <f t="shared" si="8"/>
        <v>0</v>
      </c>
      <c r="BJ202" s="6" t="s">
        <v>80</v>
      </c>
      <c r="BK202" s="107">
        <f t="shared" si="9"/>
        <v>0</v>
      </c>
      <c r="BL202" s="6" t="s">
        <v>124</v>
      </c>
      <c r="BM202" s="106" t="s">
        <v>314</v>
      </c>
    </row>
    <row r="203" spans="1:65" s="121" customFormat="1">
      <c r="B203" s="122"/>
      <c r="D203" s="115" t="s">
        <v>133</v>
      </c>
      <c r="F203" s="124" t="s">
        <v>315</v>
      </c>
      <c r="H203" s="125">
        <v>1</v>
      </c>
      <c r="L203" s="122"/>
      <c r="M203" s="126"/>
      <c r="N203" s="127"/>
      <c r="O203" s="127"/>
      <c r="P203" s="127"/>
      <c r="Q203" s="127"/>
      <c r="R203" s="127"/>
      <c r="S203" s="127"/>
      <c r="T203" s="128"/>
      <c r="AT203" s="123" t="s">
        <v>133</v>
      </c>
      <c r="AU203" s="123" t="s">
        <v>82</v>
      </c>
      <c r="AV203" s="121" t="s">
        <v>82</v>
      </c>
      <c r="AW203" s="121" t="s">
        <v>3</v>
      </c>
      <c r="AX203" s="121" t="s">
        <v>80</v>
      </c>
      <c r="AY203" s="123" t="s">
        <v>118</v>
      </c>
    </row>
    <row r="204" spans="1:65" s="16" customFormat="1" ht="21.75" customHeight="1">
      <c r="A204" s="13"/>
      <c r="B204" s="14"/>
      <c r="C204" s="137" t="s">
        <v>316</v>
      </c>
      <c r="D204" s="137" t="s">
        <v>220</v>
      </c>
      <c r="E204" s="138" t="s">
        <v>317</v>
      </c>
      <c r="F204" s="139" t="s">
        <v>318</v>
      </c>
      <c r="G204" s="140" t="s">
        <v>138</v>
      </c>
      <c r="H204" s="141">
        <v>1</v>
      </c>
      <c r="I204" s="2"/>
      <c r="J204" s="142">
        <f>ROUND(I204*H204,2)</f>
        <v>0</v>
      </c>
      <c r="K204" s="143"/>
      <c r="L204" s="144"/>
      <c r="M204" s="145" t="s">
        <v>1</v>
      </c>
      <c r="N204" s="146" t="s">
        <v>38</v>
      </c>
      <c r="O204" s="110"/>
      <c r="P204" s="111">
        <f>O204*H204</f>
        <v>0</v>
      </c>
      <c r="Q204" s="111">
        <v>4.8399999999999999E-2</v>
      </c>
      <c r="R204" s="111">
        <f>Q204*H204</f>
        <v>4.8399999999999999E-2</v>
      </c>
      <c r="S204" s="111">
        <v>0</v>
      </c>
      <c r="T204" s="112">
        <f>S204*H204</f>
        <v>0</v>
      </c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R204" s="106" t="s">
        <v>159</v>
      </c>
      <c r="AT204" s="106" t="s">
        <v>220</v>
      </c>
      <c r="AU204" s="106" t="s">
        <v>82</v>
      </c>
      <c r="AY204" s="6" t="s">
        <v>118</v>
      </c>
      <c r="BE204" s="107">
        <f>IF(N204="základní",J204,0)</f>
        <v>0</v>
      </c>
      <c r="BF204" s="107">
        <f>IF(N204="snížená",J204,0)</f>
        <v>0</v>
      </c>
      <c r="BG204" s="107">
        <f>IF(N204="zákl. přenesená",J204,0)</f>
        <v>0</v>
      </c>
      <c r="BH204" s="107">
        <f>IF(N204="sníž. přenesená",J204,0)</f>
        <v>0</v>
      </c>
      <c r="BI204" s="107">
        <f>IF(N204="nulová",J204,0)</f>
        <v>0</v>
      </c>
      <c r="BJ204" s="6" t="s">
        <v>80</v>
      </c>
      <c r="BK204" s="107">
        <f>ROUND(I204*H204,2)</f>
        <v>0</v>
      </c>
      <c r="BL204" s="6" t="s">
        <v>124</v>
      </c>
      <c r="BM204" s="106" t="s">
        <v>319</v>
      </c>
    </row>
    <row r="205" spans="1:65" s="121" customFormat="1">
      <c r="B205" s="122"/>
      <c r="D205" s="115" t="s">
        <v>133</v>
      </c>
      <c r="F205" s="124" t="s">
        <v>315</v>
      </c>
      <c r="H205" s="125">
        <v>1</v>
      </c>
      <c r="L205" s="122"/>
      <c r="M205" s="126"/>
      <c r="N205" s="127"/>
      <c r="O205" s="127"/>
      <c r="P205" s="127"/>
      <c r="Q205" s="127"/>
      <c r="R205" s="127"/>
      <c r="S205" s="127"/>
      <c r="T205" s="128"/>
      <c r="AT205" s="123" t="s">
        <v>133</v>
      </c>
      <c r="AU205" s="123" t="s">
        <v>82</v>
      </c>
      <c r="AV205" s="121" t="s">
        <v>82</v>
      </c>
      <c r="AW205" s="121" t="s">
        <v>3</v>
      </c>
      <c r="AX205" s="121" t="s">
        <v>80</v>
      </c>
      <c r="AY205" s="123" t="s">
        <v>118</v>
      </c>
    </row>
    <row r="206" spans="1:65" s="16" customFormat="1" ht="21.75" customHeight="1">
      <c r="A206" s="13"/>
      <c r="B206" s="14"/>
      <c r="C206" s="137" t="s">
        <v>320</v>
      </c>
      <c r="D206" s="137" t="s">
        <v>220</v>
      </c>
      <c r="E206" s="138" t="s">
        <v>321</v>
      </c>
      <c r="F206" s="139" t="s">
        <v>322</v>
      </c>
      <c r="G206" s="140" t="s">
        <v>138</v>
      </c>
      <c r="H206" s="141">
        <v>1</v>
      </c>
      <c r="I206" s="2"/>
      <c r="J206" s="142">
        <f>ROUND(I206*H206,2)</f>
        <v>0</v>
      </c>
      <c r="K206" s="143"/>
      <c r="L206" s="144"/>
      <c r="M206" s="145" t="s">
        <v>1</v>
      </c>
      <c r="N206" s="146" t="s">
        <v>38</v>
      </c>
      <c r="O206" s="110"/>
      <c r="P206" s="111">
        <f>O206*H206</f>
        <v>0</v>
      </c>
      <c r="Q206" s="111">
        <v>4.8399999999999999E-2</v>
      </c>
      <c r="R206" s="111">
        <f>Q206*H206</f>
        <v>4.8399999999999999E-2</v>
      </c>
      <c r="S206" s="111">
        <v>0</v>
      </c>
      <c r="T206" s="112">
        <f>S206*H206</f>
        <v>0</v>
      </c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R206" s="106" t="s">
        <v>159</v>
      </c>
      <c r="AT206" s="106" t="s">
        <v>220</v>
      </c>
      <c r="AU206" s="106" t="s">
        <v>82</v>
      </c>
      <c r="AY206" s="6" t="s">
        <v>118</v>
      </c>
      <c r="BE206" s="107">
        <f>IF(N206="základní",J206,0)</f>
        <v>0</v>
      </c>
      <c r="BF206" s="107">
        <f>IF(N206="snížená",J206,0)</f>
        <v>0</v>
      </c>
      <c r="BG206" s="107">
        <f>IF(N206="zákl. přenesená",J206,0)</f>
        <v>0</v>
      </c>
      <c r="BH206" s="107">
        <f>IF(N206="sníž. přenesená",J206,0)</f>
        <v>0</v>
      </c>
      <c r="BI206" s="107">
        <f>IF(N206="nulová",J206,0)</f>
        <v>0</v>
      </c>
      <c r="BJ206" s="6" t="s">
        <v>80</v>
      </c>
      <c r="BK206" s="107">
        <f>ROUND(I206*H206,2)</f>
        <v>0</v>
      </c>
      <c r="BL206" s="6" t="s">
        <v>124</v>
      </c>
      <c r="BM206" s="106" t="s">
        <v>323</v>
      </c>
    </row>
    <row r="207" spans="1:65" s="16" customFormat="1" ht="21.75" customHeight="1">
      <c r="A207" s="13"/>
      <c r="B207" s="14"/>
      <c r="C207" s="137" t="s">
        <v>324</v>
      </c>
      <c r="D207" s="137" t="s">
        <v>220</v>
      </c>
      <c r="E207" s="138" t="s">
        <v>325</v>
      </c>
      <c r="F207" s="139" t="s">
        <v>326</v>
      </c>
      <c r="G207" s="140" t="s">
        <v>138</v>
      </c>
      <c r="H207" s="141">
        <v>1</v>
      </c>
      <c r="I207" s="2"/>
      <c r="J207" s="142">
        <f>ROUND(I207*H207,2)</f>
        <v>0</v>
      </c>
      <c r="K207" s="143"/>
      <c r="L207" s="144"/>
      <c r="M207" s="145" t="s">
        <v>1</v>
      </c>
      <c r="N207" s="146" t="s">
        <v>38</v>
      </c>
      <c r="O207" s="110"/>
      <c r="P207" s="111">
        <f>O207*H207</f>
        <v>0</v>
      </c>
      <c r="Q207" s="111">
        <v>6.5670000000000006E-2</v>
      </c>
      <c r="R207" s="111">
        <f>Q207*H207</f>
        <v>6.5670000000000006E-2</v>
      </c>
      <c r="S207" s="111">
        <v>0</v>
      </c>
      <c r="T207" s="112">
        <f>S207*H207</f>
        <v>0</v>
      </c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R207" s="106" t="s">
        <v>159</v>
      </c>
      <c r="AT207" s="106" t="s">
        <v>220</v>
      </c>
      <c r="AU207" s="106" t="s">
        <v>82</v>
      </c>
      <c r="AY207" s="6" t="s">
        <v>118</v>
      </c>
      <c r="BE207" s="107">
        <f>IF(N207="základní",J207,0)</f>
        <v>0</v>
      </c>
      <c r="BF207" s="107">
        <f>IF(N207="snížená",J207,0)</f>
        <v>0</v>
      </c>
      <c r="BG207" s="107">
        <f>IF(N207="zákl. přenesená",J207,0)</f>
        <v>0</v>
      </c>
      <c r="BH207" s="107">
        <f>IF(N207="sníž. přenesená",J207,0)</f>
        <v>0</v>
      </c>
      <c r="BI207" s="107">
        <f>IF(N207="nulová",J207,0)</f>
        <v>0</v>
      </c>
      <c r="BJ207" s="6" t="s">
        <v>80</v>
      </c>
      <c r="BK207" s="107">
        <f>ROUND(I207*H207,2)</f>
        <v>0</v>
      </c>
      <c r="BL207" s="6" t="s">
        <v>124</v>
      </c>
      <c r="BM207" s="106" t="s">
        <v>327</v>
      </c>
    </row>
    <row r="208" spans="1:65" s="16" customFormat="1" ht="21.75" customHeight="1">
      <c r="A208" s="13"/>
      <c r="B208" s="14"/>
      <c r="C208" s="137" t="s">
        <v>328</v>
      </c>
      <c r="D208" s="137" t="s">
        <v>220</v>
      </c>
      <c r="E208" s="138" t="s">
        <v>329</v>
      </c>
      <c r="F208" s="139" t="s">
        <v>330</v>
      </c>
      <c r="G208" s="140" t="s">
        <v>138</v>
      </c>
      <c r="H208" s="141">
        <v>16</v>
      </c>
      <c r="I208" s="2"/>
      <c r="J208" s="142">
        <f>ROUND(I208*H208,2)</f>
        <v>0</v>
      </c>
      <c r="K208" s="143"/>
      <c r="L208" s="144"/>
      <c r="M208" s="145" t="s">
        <v>1</v>
      </c>
      <c r="N208" s="146" t="s">
        <v>38</v>
      </c>
      <c r="O208" s="110"/>
      <c r="P208" s="111">
        <f>O208*H208</f>
        <v>0</v>
      </c>
      <c r="Q208" s="111">
        <v>4.8399999999999999E-2</v>
      </c>
      <c r="R208" s="111">
        <f>Q208*H208</f>
        <v>0.77439999999999998</v>
      </c>
      <c r="S208" s="111">
        <v>0</v>
      </c>
      <c r="T208" s="112">
        <f>S208*H208</f>
        <v>0</v>
      </c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R208" s="106" t="s">
        <v>159</v>
      </c>
      <c r="AT208" s="106" t="s">
        <v>220</v>
      </c>
      <c r="AU208" s="106" t="s">
        <v>82</v>
      </c>
      <c r="AY208" s="6" t="s">
        <v>118</v>
      </c>
      <c r="BE208" s="107">
        <f>IF(N208="základní",J208,0)</f>
        <v>0</v>
      </c>
      <c r="BF208" s="107">
        <f>IF(N208="snížená",J208,0)</f>
        <v>0</v>
      </c>
      <c r="BG208" s="107">
        <f>IF(N208="zákl. přenesená",J208,0)</f>
        <v>0</v>
      </c>
      <c r="BH208" s="107">
        <f>IF(N208="sníž. přenesená",J208,0)</f>
        <v>0</v>
      </c>
      <c r="BI208" s="107">
        <f>IF(N208="nulová",J208,0)</f>
        <v>0</v>
      </c>
      <c r="BJ208" s="6" t="s">
        <v>80</v>
      </c>
      <c r="BK208" s="107">
        <f>ROUND(I208*H208,2)</f>
        <v>0</v>
      </c>
      <c r="BL208" s="6" t="s">
        <v>124</v>
      </c>
      <c r="BM208" s="106" t="s">
        <v>331</v>
      </c>
    </row>
    <row r="209" spans="1:65" s="121" customFormat="1">
      <c r="B209" s="122"/>
      <c r="D209" s="115" t="s">
        <v>133</v>
      </c>
      <c r="F209" s="124" t="s">
        <v>332</v>
      </c>
      <c r="H209" s="125">
        <v>16</v>
      </c>
      <c r="L209" s="122"/>
      <c r="M209" s="126"/>
      <c r="N209" s="127"/>
      <c r="O209" s="127"/>
      <c r="P209" s="127"/>
      <c r="Q209" s="127"/>
      <c r="R209" s="127"/>
      <c r="S209" s="127"/>
      <c r="T209" s="128"/>
      <c r="AT209" s="123" t="s">
        <v>133</v>
      </c>
      <c r="AU209" s="123" t="s">
        <v>82</v>
      </c>
      <c r="AV209" s="121" t="s">
        <v>82</v>
      </c>
      <c r="AW209" s="121" t="s">
        <v>3</v>
      </c>
      <c r="AX209" s="121" t="s">
        <v>80</v>
      </c>
      <c r="AY209" s="123" t="s">
        <v>118</v>
      </c>
    </row>
    <row r="210" spans="1:65" s="16" customFormat="1" ht="21.75" customHeight="1">
      <c r="A210" s="13"/>
      <c r="B210" s="14"/>
      <c r="C210" s="94" t="s">
        <v>333</v>
      </c>
      <c r="D210" s="94" t="s">
        <v>120</v>
      </c>
      <c r="E210" s="95" t="s">
        <v>334</v>
      </c>
      <c r="F210" s="96" t="s">
        <v>335</v>
      </c>
      <c r="G210" s="97" t="s">
        <v>244</v>
      </c>
      <c r="H210" s="98">
        <v>1</v>
      </c>
      <c r="I210" s="1"/>
      <c r="J210" s="99">
        <f t="shared" ref="J210:J223" si="10">ROUND(I210*H210,2)</f>
        <v>0</v>
      </c>
      <c r="K210" s="100"/>
      <c r="L210" s="14"/>
      <c r="M210" s="108" t="s">
        <v>1</v>
      </c>
      <c r="N210" s="109" t="s">
        <v>38</v>
      </c>
      <c r="O210" s="110"/>
      <c r="P210" s="111">
        <f t="shared" ref="P210:P223" si="11">O210*H210</f>
        <v>0</v>
      </c>
      <c r="Q210" s="111">
        <v>0</v>
      </c>
      <c r="R210" s="111">
        <f t="shared" ref="R210:R223" si="12">Q210*H210</f>
        <v>0</v>
      </c>
      <c r="S210" s="111">
        <v>8.6999999999999994E-2</v>
      </c>
      <c r="T210" s="112">
        <f t="shared" ref="T210:T223" si="13">S210*H210</f>
        <v>8.6999999999999994E-2</v>
      </c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R210" s="106" t="s">
        <v>124</v>
      </c>
      <c r="AT210" s="106" t="s">
        <v>120</v>
      </c>
      <c r="AU210" s="106" t="s">
        <v>82</v>
      </c>
      <c r="AY210" s="6" t="s">
        <v>118</v>
      </c>
      <c r="BE210" s="107">
        <f t="shared" ref="BE210:BE223" si="14">IF(N210="základní",J210,0)</f>
        <v>0</v>
      </c>
      <c r="BF210" s="107">
        <f t="shared" ref="BF210:BF223" si="15">IF(N210="snížená",J210,0)</f>
        <v>0</v>
      </c>
      <c r="BG210" s="107">
        <f t="shared" ref="BG210:BG223" si="16">IF(N210="zákl. přenesená",J210,0)</f>
        <v>0</v>
      </c>
      <c r="BH210" s="107">
        <f t="shared" ref="BH210:BH223" si="17">IF(N210="sníž. přenesená",J210,0)</f>
        <v>0</v>
      </c>
      <c r="BI210" s="107">
        <f t="shared" ref="BI210:BI223" si="18">IF(N210="nulová",J210,0)</f>
        <v>0</v>
      </c>
      <c r="BJ210" s="6" t="s">
        <v>80</v>
      </c>
      <c r="BK210" s="107">
        <f t="shared" ref="BK210:BK223" si="19">ROUND(I210*H210,2)</f>
        <v>0</v>
      </c>
      <c r="BL210" s="6" t="s">
        <v>124</v>
      </c>
      <c r="BM210" s="106" t="s">
        <v>336</v>
      </c>
    </row>
    <row r="211" spans="1:65" s="16" customFormat="1" ht="21.75" customHeight="1">
      <c r="A211" s="13"/>
      <c r="B211" s="14"/>
      <c r="C211" s="94" t="s">
        <v>337</v>
      </c>
      <c r="D211" s="94" t="s">
        <v>120</v>
      </c>
      <c r="E211" s="95" t="s">
        <v>338</v>
      </c>
      <c r="F211" s="96" t="s">
        <v>339</v>
      </c>
      <c r="G211" s="97" t="s">
        <v>244</v>
      </c>
      <c r="H211" s="98">
        <v>3</v>
      </c>
      <c r="I211" s="1"/>
      <c r="J211" s="99">
        <f t="shared" si="10"/>
        <v>0</v>
      </c>
      <c r="K211" s="100"/>
      <c r="L211" s="14"/>
      <c r="M211" s="108" t="s">
        <v>1</v>
      </c>
      <c r="N211" s="109" t="s">
        <v>38</v>
      </c>
      <c r="O211" s="110"/>
      <c r="P211" s="111">
        <f t="shared" si="11"/>
        <v>0</v>
      </c>
      <c r="Q211" s="111">
        <v>6.9999999999999999E-4</v>
      </c>
      <c r="R211" s="111">
        <f t="shared" si="12"/>
        <v>2.0999999999999999E-3</v>
      </c>
      <c r="S211" s="111">
        <v>0</v>
      </c>
      <c r="T211" s="112">
        <f t="shared" si="13"/>
        <v>0</v>
      </c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R211" s="106" t="s">
        <v>124</v>
      </c>
      <c r="AT211" s="106" t="s">
        <v>120</v>
      </c>
      <c r="AU211" s="106" t="s">
        <v>82</v>
      </c>
      <c r="AY211" s="6" t="s">
        <v>118</v>
      </c>
      <c r="BE211" s="107">
        <f t="shared" si="14"/>
        <v>0</v>
      </c>
      <c r="BF211" s="107">
        <f t="shared" si="15"/>
        <v>0</v>
      </c>
      <c r="BG211" s="107">
        <f t="shared" si="16"/>
        <v>0</v>
      </c>
      <c r="BH211" s="107">
        <f t="shared" si="17"/>
        <v>0</v>
      </c>
      <c r="BI211" s="107">
        <f t="shared" si="18"/>
        <v>0</v>
      </c>
      <c r="BJ211" s="6" t="s">
        <v>80</v>
      </c>
      <c r="BK211" s="107">
        <f t="shared" si="19"/>
        <v>0</v>
      </c>
      <c r="BL211" s="6" t="s">
        <v>124</v>
      </c>
      <c r="BM211" s="106" t="s">
        <v>340</v>
      </c>
    </row>
    <row r="212" spans="1:65" s="16" customFormat="1" ht="16.5" customHeight="1">
      <c r="A212" s="13"/>
      <c r="B212" s="14"/>
      <c r="C212" s="137" t="s">
        <v>341</v>
      </c>
      <c r="D212" s="137" t="s">
        <v>220</v>
      </c>
      <c r="E212" s="138" t="s">
        <v>342</v>
      </c>
      <c r="F212" s="139" t="s">
        <v>343</v>
      </c>
      <c r="G212" s="140" t="s">
        <v>244</v>
      </c>
      <c r="H212" s="141">
        <v>2</v>
      </c>
      <c r="I212" s="2"/>
      <c r="J212" s="142">
        <f t="shared" si="10"/>
        <v>0</v>
      </c>
      <c r="K212" s="143"/>
      <c r="L212" s="144"/>
      <c r="M212" s="145" t="s">
        <v>1</v>
      </c>
      <c r="N212" s="146" t="s">
        <v>38</v>
      </c>
      <c r="O212" s="110"/>
      <c r="P212" s="111">
        <f t="shared" si="11"/>
        <v>0</v>
      </c>
      <c r="Q212" s="111">
        <v>4.0000000000000001E-3</v>
      </c>
      <c r="R212" s="111">
        <f t="shared" si="12"/>
        <v>8.0000000000000002E-3</v>
      </c>
      <c r="S212" s="111">
        <v>0</v>
      </c>
      <c r="T212" s="112">
        <f t="shared" si="13"/>
        <v>0</v>
      </c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R212" s="106" t="s">
        <v>159</v>
      </c>
      <c r="AT212" s="106" t="s">
        <v>220</v>
      </c>
      <c r="AU212" s="106" t="s">
        <v>82</v>
      </c>
      <c r="AY212" s="6" t="s">
        <v>118</v>
      </c>
      <c r="BE212" s="107">
        <f t="shared" si="14"/>
        <v>0</v>
      </c>
      <c r="BF212" s="107">
        <f t="shared" si="15"/>
        <v>0</v>
      </c>
      <c r="BG212" s="107">
        <f t="shared" si="16"/>
        <v>0</v>
      </c>
      <c r="BH212" s="107">
        <f t="shared" si="17"/>
        <v>0</v>
      </c>
      <c r="BI212" s="107">
        <f t="shared" si="18"/>
        <v>0</v>
      </c>
      <c r="BJ212" s="6" t="s">
        <v>80</v>
      </c>
      <c r="BK212" s="107">
        <f t="shared" si="19"/>
        <v>0</v>
      </c>
      <c r="BL212" s="6" t="s">
        <v>124</v>
      </c>
      <c r="BM212" s="106" t="s">
        <v>344</v>
      </c>
    </row>
    <row r="213" spans="1:65" s="16" customFormat="1" ht="16.5" customHeight="1">
      <c r="A213" s="13"/>
      <c r="B213" s="14"/>
      <c r="C213" s="137" t="s">
        <v>345</v>
      </c>
      <c r="D213" s="137" t="s">
        <v>220</v>
      </c>
      <c r="E213" s="138" t="s">
        <v>346</v>
      </c>
      <c r="F213" s="139" t="s">
        <v>347</v>
      </c>
      <c r="G213" s="140" t="s">
        <v>244</v>
      </c>
      <c r="H213" s="141">
        <v>1</v>
      </c>
      <c r="I213" s="2"/>
      <c r="J213" s="142">
        <f t="shared" si="10"/>
        <v>0</v>
      </c>
      <c r="K213" s="143"/>
      <c r="L213" s="144"/>
      <c r="M213" s="145" t="s">
        <v>1</v>
      </c>
      <c r="N213" s="146" t="s">
        <v>38</v>
      </c>
      <c r="O213" s="110"/>
      <c r="P213" s="111">
        <f t="shared" si="11"/>
        <v>0</v>
      </c>
      <c r="Q213" s="111">
        <v>4.0000000000000001E-3</v>
      </c>
      <c r="R213" s="111">
        <f t="shared" si="12"/>
        <v>4.0000000000000001E-3</v>
      </c>
      <c r="S213" s="111">
        <v>0</v>
      </c>
      <c r="T213" s="112">
        <f t="shared" si="13"/>
        <v>0</v>
      </c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R213" s="106" t="s">
        <v>159</v>
      </c>
      <c r="AT213" s="106" t="s">
        <v>220</v>
      </c>
      <c r="AU213" s="106" t="s">
        <v>82</v>
      </c>
      <c r="AY213" s="6" t="s">
        <v>118</v>
      </c>
      <c r="BE213" s="107">
        <f t="shared" si="14"/>
        <v>0</v>
      </c>
      <c r="BF213" s="107">
        <f t="shared" si="15"/>
        <v>0</v>
      </c>
      <c r="BG213" s="107">
        <f t="shared" si="16"/>
        <v>0</v>
      </c>
      <c r="BH213" s="107">
        <f t="shared" si="17"/>
        <v>0</v>
      </c>
      <c r="BI213" s="107">
        <f t="shared" si="18"/>
        <v>0</v>
      </c>
      <c r="BJ213" s="6" t="s">
        <v>80</v>
      </c>
      <c r="BK213" s="107">
        <f t="shared" si="19"/>
        <v>0</v>
      </c>
      <c r="BL213" s="6" t="s">
        <v>124</v>
      </c>
      <c r="BM213" s="106" t="s">
        <v>348</v>
      </c>
    </row>
    <row r="214" spans="1:65" s="16" customFormat="1" ht="21.75" customHeight="1">
      <c r="A214" s="13"/>
      <c r="B214" s="14"/>
      <c r="C214" s="94" t="s">
        <v>349</v>
      </c>
      <c r="D214" s="94" t="s">
        <v>120</v>
      </c>
      <c r="E214" s="95" t="s">
        <v>350</v>
      </c>
      <c r="F214" s="96" t="s">
        <v>351</v>
      </c>
      <c r="G214" s="97" t="s">
        <v>244</v>
      </c>
      <c r="H214" s="98">
        <v>1</v>
      </c>
      <c r="I214" s="1"/>
      <c r="J214" s="99">
        <f t="shared" si="10"/>
        <v>0</v>
      </c>
      <c r="K214" s="100"/>
      <c r="L214" s="14"/>
      <c r="M214" s="108" t="s">
        <v>1</v>
      </c>
      <c r="N214" s="109" t="s">
        <v>38</v>
      </c>
      <c r="O214" s="110"/>
      <c r="P214" s="111">
        <f t="shared" si="11"/>
        <v>0</v>
      </c>
      <c r="Q214" s="111">
        <v>0.10940999999999999</v>
      </c>
      <c r="R214" s="111">
        <f t="shared" si="12"/>
        <v>0.10940999999999999</v>
      </c>
      <c r="S214" s="111">
        <v>0</v>
      </c>
      <c r="T214" s="112">
        <f t="shared" si="13"/>
        <v>0</v>
      </c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R214" s="106" t="s">
        <v>124</v>
      </c>
      <c r="AT214" s="106" t="s">
        <v>120</v>
      </c>
      <c r="AU214" s="106" t="s">
        <v>82</v>
      </c>
      <c r="AY214" s="6" t="s">
        <v>118</v>
      </c>
      <c r="BE214" s="107">
        <f t="shared" si="14"/>
        <v>0</v>
      </c>
      <c r="BF214" s="107">
        <f t="shared" si="15"/>
        <v>0</v>
      </c>
      <c r="BG214" s="107">
        <f t="shared" si="16"/>
        <v>0</v>
      </c>
      <c r="BH214" s="107">
        <f t="shared" si="17"/>
        <v>0</v>
      </c>
      <c r="BI214" s="107">
        <f t="shared" si="18"/>
        <v>0</v>
      </c>
      <c r="BJ214" s="6" t="s">
        <v>80</v>
      </c>
      <c r="BK214" s="107">
        <f t="shared" si="19"/>
        <v>0</v>
      </c>
      <c r="BL214" s="6" t="s">
        <v>124</v>
      </c>
      <c r="BM214" s="106" t="s">
        <v>352</v>
      </c>
    </row>
    <row r="215" spans="1:65" s="16" customFormat="1" ht="21.75" customHeight="1">
      <c r="A215" s="13"/>
      <c r="B215" s="14"/>
      <c r="C215" s="137" t="s">
        <v>353</v>
      </c>
      <c r="D215" s="137" t="s">
        <v>220</v>
      </c>
      <c r="E215" s="138" t="s">
        <v>354</v>
      </c>
      <c r="F215" s="139" t="s">
        <v>355</v>
      </c>
      <c r="G215" s="140" t="s">
        <v>244</v>
      </c>
      <c r="H215" s="141">
        <v>1</v>
      </c>
      <c r="I215" s="2"/>
      <c r="J215" s="142">
        <f t="shared" si="10"/>
        <v>0</v>
      </c>
      <c r="K215" s="143"/>
      <c r="L215" s="144"/>
      <c r="M215" s="145" t="s">
        <v>1</v>
      </c>
      <c r="N215" s="146" t="s">
        <v>38</v>
      </c>
      <c r="O215" s="110"/>
      <c r="P215" s="111">
        <f t="shared" si="11"/>
        <v>0</v>
      </c>
      <c r="Q215" s="111">
        <v>6.1000000000000004E-3</v>
      </c>
      <c r="R215" s="111">
        <f t="shared" si="12"/>
        <v>6.1000000000000004E-3</v>
      </c>
      <c r="S215" s="111">
        <v>0</v>
      </c>
      <c r="T215" s="112">
        <f t="shared" si="13"/>
        <v>0</v>
      </c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R215" s="106" t="s">
        <v>159</v>
      </c>
      <c r="AT215" s="106" t="s">
        <v>220</v>
      </c>
      <c r="AU215" s="106" t="s">
        <v>82</v>
      </c>
      <c r="AY215" s="6" t="s">
        <v>118</v>
      </c>
      <c r="BE215" s="107">
        <f t="shared" si="14"/>
        <v>0</v>
      </c>
      <c r="BF215" s="107">
        <f t="shared" si="15"/>
        <v>0</v>
      </c>
      <c r="BG215" s="107">
        <f t="shared" si="16"/>
        <v>0</v>
      </c>
      <c r="BH215" s="107">
        <f t="shared" si="17"/>
        <v>0</v>
      </c>
      <c r="BI215" s="107">
        <f t="shared" si="18"/>
        <v>0</v>
      </c>
      <c r="BJ215" s="6" t="s">
        <v>80</v>
      </c>
      <c r="BK215" s="107">
        <f t="shared" si="19"/>
        <v>0</v>
      </c>
      <c r="BL215" s="6" t="s">
        <v>124</v>
      </c>
      <c r="BM215" s="106" t="s">
        <v>356</v>
      </c>
    </row>
    <row r="216" spans="1:65" s="16" customFormat="1" ht="16.5" customHeight="1">
      <c r="A216" s="13"/>
      <c r="B216" s="14"/>
      <c r="C216" s="94" t="s">
        <v>357</v>
      </c>
      <c r="D216" s="94" t="s">
        <v>120</v>
      </c>
      <c r="E216" s="95" t="s">
        <v>358</v>
      </c>
      <c r="F216" s="96" t="s">
        <v>359</v>
      </c>
      <c r="G216" s="97" t="s">
        <v>244</v>
      </c>
      <c r="H216" s="98">
        <v>7</v>
      </c>
      <c r="I216" s="1"/>
      <c r="J216" s="99">
        <f t="shared" si="10"/>
        <v>0</v>
      </c>
      <c r="K216" s="100"/>
      <c r="L216" s="14"/>
      <c r="M216" s="108" t="s">
        <v>1</v>
      </c>
      <c r="N216" s="109" t="s">
        <v>38</v>
      </c>
      <c r="O216" s="110"/>
      <c r="P216" s="111">
        <f t="shared" si="11"/>
        <v>0</v>
      </c>
      <c r="Q216" s="111">
        <v>0.11241</v>
      </c>
      <c r="R216" s="111">
        <f t="shared" si="12"/>
        <v>0.78686999999999996</v>
      </c>
      <c r="S216" s="111">
        <v>0</v>
      </c>
      <c r="T216" s="112">
        <f t="shared" si="13"/>
        <v>0</v>
      </c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R216" s="106" t="s">
        <v>124</v>
      </c>
      <c r="AT216" s="106" t="s">
        <v>120</v>
      </c>
      <c r="AU216" s="106" t="s">
        <v>82</v>
      </c>
      <c r="AY216" s="6" t="s">
        <v>118</v>
      </c>
      <c r="BE216" s="107">
        <f t="shared" si="14"/>
        <v>0</v>
      </c>
      <c r="BF216" s="107">
        <f t="shared" si="15"/>
        <v>0</v>
      </c>
      <c r="BG216" s="107">
        <f t="shared" si="16"/>
        <v>0</v>
      </c>
      <c r="BH216" s="107">
        <f t="shared" si="17"/>
        <v>0</v>
      </c>
      <c r="BI216" s="107">
        <f t="shared" si="18"/>
        <v>0</v>
      </c>
      <c r="BJ216" s="6" t="s">
        <v>80</v>
      </c>
      <c r="BK216" s="107">
        <f t="shared" si="19"/>
        <v>0</v>
      </c>
      <c r="BL216" s="6" t="s">
        <v>124</v>
      </c>
      <c r="BM216" s="106" t="s">
        <v>360</v>
      </c>
    </row>
    <row r="217" spans="1:65" s="16" customFormat="1" ht="16.5" customHeight="1">
      <c r="A217" s="13"/>
      <c r="B217" s="14"/>
      <c r="C217" s="137" t="s">
        <v>361</v>
      </c>
      <c r="D217" s="137" t="s">
        <v>220</v>
      </c>
      <c r="E217" s="138" t="s">
        <v>362</v>
      </c>
      <c r="F217" s="139" t="s">
        <v>363</v>
      </c>
      <c r="G217" s="140" t="s">
        <v>244</v>
      </c>
      <c r="H217" s="141">
        <v>5</v>
      </c>
      <c r="I217" s="2"/>
      <c r="J217" s="142">
        <f t="shared" si="10"/>
        <v>0</v>
      </c>
      <c r="K217" s="143"/>
      <c r="L217" s="144"/>
      <c r="M217" s="145" t="s">
        <v>1</v>
      </c>
      <c r="N217" s="146" t="s">
        <v>38</v>
      </c>
      <c r="O217" s="110"/>
      <c r="P217" s="111">
        <f t="shared" si="11"/>
        <v>0</v>
      </c>
      <c r="Q217" s="111">
        <v>2.0999999999999999E-3</v>
      </c>
      <c r="R217" s="111">
        <f t="shared" si="12"/>
        <v>1.0499999999999999E-2</v>
      </c>
      <c r="S217" s="111">
        <v>0</v>
      </c>
      <c r="T217" s="112">
        <f t="shared" si="13"/>
        <v>0</v>
      </c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R217" s="106" t="s">
        <v>159</v>
      </c>
      <c r="AT217" s="106" t="s">
        <v>220</v>
      </c>
      <c r="AU217" s="106" t="s">
        <v>82</v>
      </c>
      <c r="AY217" s="6" t="s">
        <v>118</v>
      </c>
      <c r="BE217" s="107">
        <f t="shared" si="14"/>
        <v>0</v>
      </c>
      <c r="BF217" s="107">
        <f t="shared" si="15"/>
        <v>0</v>
      </c>
      <c r="BG217" s="107">
        <f t="shared" si="16"/>
        <v>0</v>
      </c>
      <c r="BH217" s="107">
        <f t="shared" si="17"/>
        <v>0</v>
      </c>
      <c r="BI217" s="107">
        <f t="shared" si="18"/>
        <v>0</v>
      </c>
      <c r="BJ217" s="6" t="s">
        <v>80</v>
      </c>
      <c r="BK217" s="107">
        <f t="shared" si="19"/>
        <v>0</v>
      </c>
      <c r="BL217" s="6" t="s">
        <v>124</v>
      </c>
      <c r="BM217" s="106" t="s">
        <v>364</v>
      </c>
    </row>
    <row r="218" spans="1:65" s="16" customFormat="1" ht="16.5" customHeight="1">
      <c r="A218" s="13"/>
      <c r="B218" s="14"/>
      <c r="C218" s="137" t="s">
        <v>365</v>
      </c>
      <c r="D218" s="137" t="s">
        <v>220</v>
      </c>
      <c r="E218" s="138" t="s">
        <v>366</v>
      </c>
      <c r="F218" s="139" t="s">
        <v>367</v>
      </c>
      <c r="G218" s="140" t="s">
        <v>244</v>
      </c>
      <c r="H218" s="141">
        <v>2</v>
      </c>
      <c r="I218" s="2"/>
      <c r="J218" s="142">
        <f t="shared" si="10"/>
        <v>0</v>
      </c>
      <c r="K218" s="143"/>
      <c r="L218" s="144"/>
      <c r="M218" s="145" t="s">
        <v>1</v>
      </c>
      <c r="N218" s="146" t="s">
        <v>38</v>
      </c>
      <c r="O218" s="110"/>
      <c r="P218" s="111">
        <f t="shared" si="11"/>
        <v>0</v>
      </c>
      <c r="Q218" s="111">
        <v>2.0999999999999999E-3</v>
      </c>
      <c r="R218" s="111">
        <f t="shared" si="12"/>
        <v>4.1999999999999997E-3</v>
      </c>
      <c r="S218" s="111">
        <v>0</v>
      </c>
      <c r="T218" s="112">
        <f t="shared" si="13"/>
        <v>0</v>
      </c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R218" s="106" t="s">
        <v>159</v>
      </c>
      <c r="AT218" s="106" t="s">
        <v>220</v>
      </c>
      <c r="AU218" s="106" t="s">
        <v>82</v>
      </c>
      <c r="AY218" s="6" t="s">
        <v>118</v>
      </c>
      <c r="BE218" s="107">
        <f t="shared" si="14"/>
        <v>0</v>
      </c>
      <c r="BF218" s="107">
        <f t="shared" si="15"/>
        <v>0</v>
      </c>
      <c r="BG218" s="107">
        <f t="shared" si="16"/>
        <v>0</v>
      </c>
      <c r="BH218" s="107">
        <f t="shared" si="17"/>
        <v>0</v>
      </c>
      <c r="BI218" s="107">
        <f t="shared" si="18"/>
        <v>0</v>
      </c>
      <c r="BJ218" s="6" t="s">
        <v>80</v>
      </c>
      <c r="BK218" s="107">
        <f t="shared" si="19"/>
        <v>0</v>
      </c>
      <c r="BL218" s="6" t="s">
        <v>124</v>
      </c>
      <c r="BM218" s="106" t="s">
        <v>368</v>
      </c>
    </row>
    <row r="219" spans="1:65" s="16" customFormat="1" ht="21.75" customHeight="1">
      <c r="A219" s="13"/>
      <c r="B219" s="14"/>
      <c r="C219" s="94" t="s">
        <v>369</v>
      </c>
      <c r="D219" s="94" t="s">
        <v>120</v>
      </c>
      <c r="E219" s="95" t="s">
        <v>304</v>
      </c>
      <c r="F219" s="96" t="s">
        <v>305</v>
      </c>
      <c r="G219" s="97" t="s">
        <v>244</v>
      </c>
      <c r="H219" s="98">
        <v>16</v>
      </c>
      <c r="I219" s="1"/>
      <c r="J219" s="99">
        <f t="shared" si="10"/>
        <v>0</v>
      </c>
      <c r="K219" s="100"/>
      <c r="L219" s="14"/>
      <c r="M219" s="108" t="s">
        <v>1</v>
      </c>
      <c r="N219" s="109" t="s">
        <v>38</v>
      </c>
      <c r="O219" s="110"/>
      <c r="P219" s="111">
        <f t="shared" si="11"/>
        <v>0</v>
      </c>
      <c r="Q219" s="111">
        <v>0</v>
      </c>
      <c r="R219" s="111">
        <f t="shared" si="12"/>
        <v>0</v>
      </c>
      <c r="S219" s="111">
        <v>0</v>
      </c>
      <c r="T219" s="112">
        <f t="shared" si="13"/>
        <v>0</v>
      </c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R219" s="106" t="s">
        <v>124</v>
      </c>
      <c r="AT219" s="106" t="s">
        <v>120</v>
      </c>
      <c r="AU219" s="106" t="s">
        <v>82</v>
      </c>
      <c r="AY219" s="6" t="s">
        <v>118</v>
      </c>
      <c r="BE219" s="107">
        <f t="shared" si="14"/>
        <v>0</v>
      </c>
      <c r="BF219" s="107">
        <f t="shared" si="15"/>
        <v>0</v>
      </c>
      <c r="BG219" s="107">
        <f t="shared" si="16"/>
        <v>0</v>
      </c>
      <c r="BH219" s="107">
        <f t="shared" si="17"/>
        <v>0</v>
      </c>
      <c r="BI219" s="107">
        <f t="shared" si="18"/>
        <v>0</v>
      </c>
      <c r="BJ219" s="6" t="s">
        <v>80</v>
      </c>
      <c r="BK219" s="107">
        <f t="shared" si="19"/>
        <v>0</v>
      </c>
      <c r="BL219" s="6" t="s">
        <v>124</v>
      </c>
      <c r="BM219" s="106" t="s">
        <v>370</v>
      </c>
    </row>
    <row r="220" spans="1:65" s="16" customFormat="1" ht="21.75" customHeight="1">
      <c r="A220" s="13"/>
      <c r="B220" s="14"/>
      <c r="C220" s="94" t="s">
        <v>371</v>
      </c>
      <c r="D220" s="94" t="s">
        <v>120</v>
      </c>
      <c r="E220" s="95" t="s">
        <v>372</v>
      </c>
      <c r="F220" s="96" t="s">
        <v>373</v>
      </c>
      <c r="G220" s="97" t="s">
        <v>244</v>
      </c>
      <c r="H220" s="98">
        <v>16</v>
      </c>
      <c r="I220" s="1"/>
      <c r="J220" s="99">
        <f t="shared" si="10"/>
        <v>0</v>
      </c>
      <c r="K220" s="100"/>
      <c r="L220" s="14"/>
      <c r="M220" s="108" t="s">
        <v>1</v>
      </c>
      <c r="N220" s="109" t="s">
        <v>38</v>
      </c>
      <c r="O220" s="110"/>
      <c r="P220" s="111">
        <f t="shared" si="11"/>
        <v>0</v>
      </c>
      <c r="Q220" s="111">
        <v>0</v>
      </c>
      <c r="R220" s="111">
        <f t="shared" si="12"/>
        <v>0</v>
      </c>
      <c r="S220" s="111">
        <v>0</v>
      </c>
      <c r="T220" s="112">
        <f t="shared" si="13"/>
        <v>0</v>
      </c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R220" s="106" t="s">
        <v>124</v>
      </c>
      <c r="AT220" s="106" t="s">
        <v>120</v>
      </c>
      <c r="AU220" s="106" t="s">
        <v>82</v>
      </c>
      <c r="AY220" s="6" t="s">
        <v>118</v>
      </c>
      <c r="BE220" s="107">
        <f t="shared" si="14"/>
        <v>0</v>
      </c>
      <c r="BF220" s="107">
        <f t="shared" si="15"/>
        <v>0</v>
      </c>
      <c r="BG220" s="107">
        <f t="shared" si="16"/>
        <v>0</v>
      </c>
      <c r="BH220" s="107">
        <f t="shared" si="17"/>
        <v>0</v>
      </c>
      <c r="BI220" s="107">
        <f t="shared" si="18"/>
        <v>0</v>
      </c>
      <c r="BJ220" s="6" t="s">
        <v>80</v>
      </c>
      <c r="BK220" s="107">
        <f t="shared" si="19"/>
        <v>0</v>
      </c>
      <c r="BL220" s="6" t="s">
        <v>124</v>
      </c>
      <c r="BM220" s="106" t="s">
        <v>374</v>
      </c>
    </row>
    <row r="221" spans="1:65" s="16" customFormat="1" ht="21.75" customHeight="1">
      <c r="A221" s="13"/>
      <c r="B221" s="14"/>
      <c r="C221" s="94" t="s">
        <v>375</v>
      </c>
      <c r="D221" s="94" t="s">
        <v>120</v>
      </c>
      <c r="E221" s="95" t="s">
        <v>376</v>
      </c>
      <c r="F221" s="96" t="s">
        <v>377</v>
      </c>
      <c r="G221" s="97" t="s">
        <v>244</v>
      </c>
      <c r="H221" s="98">
        <v>2</v>
      </c>
      <c r="I221" s="1"/>
      <c r="J221" s="99">
        <f t="shared" si="10"/>
        <v>0</v>
      </c>
      <c r="K221" s="100"/>
      <c r="L221" s="14"/>
      <c r="M221" s="108" t="s">
        <v>1</v>
      </c>
      <c r="N221" s="109" t="s">
        <v>38</v>
      </c>
      <c r="O221" s="110"/>
      <c r="P221" s="111">
        <f t="shared" si="11"/>
        <v>0</v>
      </c>
      <c r="Q221" s="111">
        <v>0</v>
      </c>
      <c r="R221" s="111">
        <f t="shared" si="12"/>
        <v>0</v>
      </c>
      <c r="S221" s="111">
        <v>0</v>
      </c>
      <c r="T221" s="112">
        <f t="shared" si="13"/>
        <v>0</v>
      </c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R221" s="106" t="s">
        <v>124</v>
      </c>
      <c r="AT221" s="106" t="s">
        <v>120</v>
      </c>
      <c r="AU221" s="106" t="s">
        <v>82</v>
      </c>
      <c r="AY221" s="6" t="s">
        <v>118</v>
      </c>
      <c r="BE221" s="107">
        <f t="shared" si="14"/>
        <v>0</v>
      </c>
      <c r="BF221" s="107">
        <f t="shared" si="15"/>
        <v>0</v>
      </c>
      <c r="BG221" s="107">
        <f t="shared" si="16"/>
        <v>0</v>
      </c>
      <c r="BH221" s="107">
        <f t="shared" si="17"/>
        <v>0</v>
      </c>
      <c r="BI221" s="107">
        <f t="shared" si="18"/>
        <v>0</v>
      </c>
      <c r="BJ221" s="6" t="s">
        <v>80</v>
      </c>
      <c r="BK221" s="107">
        <f t="shared" si="19"/>
        <v>0</v>
      </c>
      <c r="BL221" s="6" t="s">
        <v>124</v>
      </c>
      <c r="BM221" s="106" t="s">
        <v>378</v>
      </c>
    </row>
    <row r="222" spans="1:65" s="16" customFormat="1" ht="21.75" customHeight="1">
      <c r="A222" s="13"/>
      <c r="B222" s="14"/>
      <c r="C222" s="94" t="s">
        <v>379</v>
      </c>
      <c r="D222" s="94" t="s">
        <v>120</v>
      </c>
      <c r="E222" s="95" t="s">
        <v>380</v>
      </c>
      <c r="F222" s="96" t="s">
        <v>381</v>
      </c>
      <c r="G222" s="97" t="s">
        <v>244</v>
      </c>
      <c r="H222" s="98">
        <v>16</v>
      </c>
      <c r="I222" s="1"/>
      <c r="J222" s="99">
        <f t="shared" si="10"/>
        <v>0</v>
      </c>
      <c r="K222" s="100"/>
      <c r="L222" s="14"/>
      <c r="M222" s="108" t="s">
        <v>1</v>
      </c>
      <c r="N222" s="109" t="s">
        <v>38</v>
      </c>
      <c r="O222" s="110"/>
      <c r="P222" s="111">
        <f t="shared" si="11"/>
        <v>0</v>
      </c>
      <c r="Q222" s="111">
        <v>0</v>
      </c>
      <c r="R222" s="111">
        <f t="shared" si="12"/>
        <v>0</v>
      </c>
      <c r="S222" s="111">
        <v>0</v>
      </c>
      <c r="T222" s="112">
        <f t="shared" si="13"/>
        <v>0</v>
      </c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R222" s="106" t="s">
        <v>124</v>
      </c>
      <c r="AT222" s="106" t="s">
        <v>120</v>
      </c>
      <c r="AU222" s="106" t="s">
        <v>82</v>
      </c>
      <c r="AY222" s="6" t="s">
        <v>118</v>
      </c>
      <c r="BE222" s="107">
        <f t="shared" si="14"/>
        <v>0</v>
      </c>
      <c r="BF222" s="107">
        <f t="shared" si="15"/>
        <v>0</v>
      </c>
      <c r="BG222" s="107">
        <f t="shared" si="16"/>
        <v>0</v>
      </c>
      <c r="BH222" s="107">
        <f t="shared" si="17"/>
        <v>0</v>
      </c>
      <c r="BI222" s="107">
        <f t="shared" si="18"/>
        <v>0</v>
      </c>
      <c r="BJ222" s="6" t="s">
        <v>80</v>
      </c>
      <c r="BK222" s="107">
        <f t="shared" si="19"/>
        <v>0</v>
      </c>
      <c r="BL222" s="6" t="s">
        <v>124</v>
      </c>
      <c r="BM222" s="106" t="s">
        <v>382</v>
      </c>
    </row>
    <row r="223" spans="1:65" s="16" customFormat="1" ht="21.75" customHeight="1">
      <c r="A223" s="13"/>
      <c r="B223" s="14"/>
      <c r="C223" s="94" t="s">
        <v>383</v>
      </c>
      <c r="D223" s="94" t="s">
        <v>120</v>
      </c>
      <c r="E223" s="95" t="s">
        <v>380</v>
      </c>
      <c r="F223" s="96" t="s">
        <v>381</v>
      </c>
      <c r="G223" s="97" t="s">
        <v>244</v>
      </c>
      <c r="H223" s="98">
        <v>960</v>
      </c>
      <c r="I223" s="1"/>
      <c r="J223" s="99">
        <f t="shared" si="10"/>
        <v>0</v>
      </c>
      <c r="K223" s="100"/>
      <c r="L223" s="14"/>
      <c r="M223" s="108" t="s">
        <v>1</v>
      </c>
      <c r="N223" s="109" t="s">
        <v>38</v>
      </c>
      <c r="O223" s="110"/>
      <c r="P223" s="111">
        <f t="shared" si="11"/>
        <v>0</v>
      </c>
      <c r="Q223" s="111">
        <v>0</v>
      </c>
      <c r="R223" s="111">
        <f t="shared" si="12"/>
        <v>0</v>
      </c>
      <c r="S223" s="111">
        <v>0</v>
      </c>
      <c r="T223" s="112">
        <f t="shared" si="13"/>
        <v>0</v>
      </c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R223" s="106" t="s">
        <v>124</v>
      </c>
      <c r="AT223" s="106" t="s">
        <v>120</v>
      </c>
      <c r="AU223" s="106" t="s">
        <v>82</v>
      </c>
      <c r="AY223" s="6" t="s">
        <v>118</v>
      </c>
      <c r="BE223" s="107">
        <f t="shared" si="14"/>
        <v>0</v>
      </c>
      <c r="BF223" s="107">
        <f t="shared" si="15"/>
        <v>0</v>
      </c>
      <c r="BG223" s="107">
        <f t="shared" si="16"/>
        <v>0</v>
      </c>
      <c r="BH223" s="107">
        <f t="shared" si="17"/>
        <v>0</v>
      </c>
      <c r="BI223" s="107">
        <f t="shared" si="18"/>
        <v>0</v>
      </c>
      <c r="BJ223" s="6" t="s">
        <v>80</v>
      </c>
      <c r="BK223" s="107">
        <f t="shared" si="19"/>
        <v>0</v>
      </c>
      <c r="BL223" s="6" t="s">
        <v>124</v>
      </c>
      <c r="BM223" s="106" t="s">
        <v>384</v>
      </c>
    </row>
    <row r="224" spans="1:65" s="121" customFormat="1">
      <c r="B224" s="122"/>
      <c r="D224" s="115" t="s">
        <v>133</v>
      </c>
      <c r="E224" s="123" t="s">
        <v>1</v>
      </c>
      <c r="F224" s="124" t="s">
        <v>385</v>
      </c>
      <c r="H224" s="125">
        <v>960</v>
      </c>
      <c r="L224" s="122"/>
      <c r="M224" s="126"/>
      <c r="N224" s="127"/>
      <c r="O224" s="127"/>
      <c r="P224" s="127"/>
      <c r="Q224" s="127"/>
      <c r="R224" s="127"/>
      <c r="S224" s="127"/>
      <c r="T224" s="128"/>
      <c r="AT224" s="123" t="s">
        <v>133</v>
      </c>
      <c r="AU224" s="123" t="s">
        <v>82</v>
      </c>
      <c r="AV224" s="121" t="s">
        <v>82</v>
      </c>
      <c r="AW224" s="121" t="s">
        <v>30</v>
      </c>
      <c r="AX224" s="121" t="s">
        <v>80</v>
      </c>
      <c r="AY224" s="123" t="s">
        <v>118</v>
      </c>
    </row>
    <row r="225" spans="1:65" s="16" customFormat="1" ht="33" customHeight="1">
      <c r="A225" s="13"/>
      <c r="B225" s="14"/>
      <c r="C225" s="94" t="s">
        <v>386</v>
      </c>
      <c r="D225" s="94" t="s">
        <v>120</v>
      </c>
      <c r="E225" s="95" t="s">
        <v>387</v>
      </c>
      <c r="F225" s="96" t="s">
        <v>388</v>
      </c>
      <c r="G225" s="97" t="s">
        <v>244</v>
      </c>
      <c r="H225" s="98">
        <v>120</v>
      </c>
      <c r="I225" s="1"/>
      <c r="J225" s="99">
        <f>ROUND(I225*H225,2)</f>
        <v>0</v>
      </c>
      <c r="K225" s="100"/>
      <c r="L225" s="14"/>
      <c r="M225" s="108" t="s">
        <v>1</v>
      </c>
      <c r="N225" s="109" t="s">
        <v>38</v>
      </c>
      <c r="O225" s="110"/>
      <c r="P225" s="111">
        <f>O225*H225</f>
        <v>0</v>
      </c>
      <c r="Q225" s="111">
        <v>0</v>
      </c>
      <c r="R225" s="111">
        <f>Q225*H225</f>
        <v>0</v>
      </c>
      <c r="S225" s="111">
        <v>0</v>
      </c>
      <c r="T225" s="112">
        <f>S225*H225</f>
        <v>0</v>
      </c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R225" s="106" t="s">
        <v>124</v>
      </c>
      <c r="AT225" s="106" t="s">
        <v>120</v>
      </c>
      <c r="AU225" s="106" t="s">
        <v>82</v>
      </c>
      <c r="AY225" s="6" t="s">
        <v>118</v>
      </c>
      <c r="BE225" s="107">
        <f>IF(N225="základní",J225,0)</f>
        <v>0</v>
      </c>
      <c r="BF225" s="107">
        <f>IF(N225="snížená",J225,0)</f>
        <v>0</v>
      </c>
      <c r="BG225" s="107">
        <f>IF(N225="zákl. přenesená",J225,0)</f>
        <v>0</v>
      </c>
      <c r="BH225" s="107">
        <f>IF(N225="sníž. přenesená",J225,0)</f>
        <v>0</v>
      </c>
      <c r="BI225" s="107">
        <f>IF(N225="nulová",J225,0)</f>
        <v>0</v>
      </c>
      <c r="BJ225" s="6" t="s">
        <v>80</v>
      </c>
      <c r="BK225" s="107">
        <f>ROUND(I225*H225,2)</f>
        <v>0</v>
      </c>
      <c r="BL225" s="6" t="s">
        <v>124</v>
      </c>
      <c r="BM225" s="106" t="s">
        <v>389</v>
      </c>
    </row>
    <row r="226" spans="1:65" s="121" customFormat="1">
      <c r="B226" s="122"/>
      <c r="D226" s="115" t="s">
        <v>133</v>
      </c>
      <c r="E226" s="123" t="s">
        <v>1</v>
      </c>
      <c r="F226" s="124" t="s">
        <v>390</v>
      </c>
      <c r="H226" s="125">
        <v>120</v>
      </c>
      <c r="L226" s="122"/>
      <c r="M226" s="126"/>
      <c r="N226" s="127"/>
      <c r="O226" s="127"/>
      <c r="P226" s="127"/>
      <c r="Q226" s="127"/>
      <c r="R226" s="127"/>
      <c r="S226" s="127"/>
      <c r="T226" s="128"/>
      <c r="AT226" s="123" t="s">
        <v>133</v>
      </c>
      <c r="AU226" s="123" t="s">
        <v>82</v>
      </c>
      <c r="AV226" s="121" t="s">
        <v>82</v>
      </c>
      <c r="AW226" s="121" t="s">
        <v>30</v>
      </c>
      <c r="AX226" s="121" t="s">
        <v>80</v>
      </c>
      <c r="AY226" s="123" t="s">
        <v>118</v>
      </c>
    </row>
    <row r="227" spans="1:65" s="16" customFormat="1" ht="21.75" customHeight="1">
      <c r="A227" s="13"/>
      <c r="B227" s="14"/>
      <c r="C227" s="94" t="s">
        <v>391</v>
      </c>
      <c r="D227" s="94" t="s">
        <v>120</v>
      </c>
      <c r="E227" s="95" t="s">
        <v>392</v>
      </c>
      <c r="F227" s="96" t="s">
        <v>393</v>
      </c>
      <c r="G227" s="97" t="s">
        <v>138</v>
      </c>
      <c r="H227" s="98">
        <v>12</v>
      </c>
      <c r="I227" s="1"/>
      <c r="J227" s="99">
        <f>ROUND(I227*H227,2)</f>
        <v>0</v>
      </c>
      <c r="K227" s="100"/>
      <c r="L227" s="14"/>
      <c r="M227" s="108" t="s">
        <v>1</v>
      </c>
      <c r="N227" s="109" t="s">
        <v>38</v>
      </c>
      <c r="O227" s="110"/>
      <c r="P227" s="111">
        <f>O227*H227</f>
        <v>0</v>
      </c>
      <c r="Q227" s="111">
        <v>0.29221000000000003</v>
      </c>
      <c r="R227" s="111">
        <f>Q227*H227</f>
        <v>3.5065200000000001</v>
      </c>
      <c r="S227" s="111">
        <v>0</v>
      </c>
      <c r="T227" s="112">
        <f>S227*H227</f>
        <v>0</v>
      </c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R227" s="106" t="s">
        <v>124</v>
      </c>
      <c r="AT227" s="106" t="s">
        <v>120</v>
      </c>
      <c r="AU227" s="106" t="s">
        <v>82</v>
      </c>
      <c r="AY227" s="6" t="s">
        <v>118</v>
      </c>
      <c r="BE227" s="107">
        <f>IF(N227="základní",J227,0)</f>
        <v>0</v>
      </c>
      <c r="BF227" s="107">
        <f>IF(N227="snížená",J227,0)</f>
        <v>0</v>
      </c>
      <c r="BG227" s="107">
        <f>IF(N227="zákl. přenesená",J227,0)</f>
        <v>0</v>
      </c>
      <c r="BH227" s="107">
        <f>IF(N227="sníž. přenesená",J227,0)</f>
        <v>0</v>
      </c>
      <c r="BI227" s="107">
        <f>IF(N227="nulová",J227,0)</f>
        <v>0</v>
      </c>
      <c r="BJ227" s="6" t="s">
        <v>80</v>
      </c>
      <c r="BK227" s="107">
        <f>ROUND(I227*H227,2)</f>
        <v>0</v>
      </c>
      <c r="BL227" s="6" t="s">
        <v>124</v>
      </c>
      <c r="BM227" s="106" t="s">
        <v>394</v>
      </c>
    </row>
    <row r="228" spans="1:65" s="16" customFormat="1" ht="21.75" customHeight="1">
      <c r="A228" s="13"/>
      <c r="B228" s="14"/>
      <c r="C228" s="137" t="s">
        <v>395</v>
      </c>
      <c r="D228" s="137" t="s">
        <v>220</v>
      </c>
      <c r="E228" s="138" t="s">
        <v>396</v>
      </c>
      <c r="F228" s="139" t="s">
        <v>397</v>
      </c>
      <c r="G228" s="140" t="s">
        <v>244</v>
      </c>
      <c r="H228" s="141">
        <v>11</v>
      </c>
      <c r="I228" s="2"/>
      <c r="J228" s="142">
        <f>ROUND(I228*H228,2)</f>
        <v>0</v>
      </c>
      <c r="K228" s="143"/>
      <c r="L228" s="144"/>
      <c r="M228" s="145" t="s">
        <v>1</v>
      </c>
      <c r="N228" s="146" t="s">
        <v>38</v>
      </c>
      <c r="O228" s="110"/>
      <c r="P228" s="111">
        <f>O228*H228</f>
        <v>0</v>
      </c>
      <c r="Q228" s="111">
        <v>1.5599999999999999E-2</v>
      </c>
      <c r="R228" s="111">
        <f>Q228*H228</f>
        <v>0.1716</v>
      </c>
      <c r="S228" s="111">
        <v>0</v>
      </c>
      <c r="T228" s="112">
        <f>S228*H228</f>
        <v>0</v>
      </c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R228" s="106" t="s">
        <v>159</v>
      </c>
      <c r="AT228" s="106" t="s">
        <v>220</v>
      </c>
      <c r="AU228" s="106" t="s">
        <v>82</v>
      </c>
      <c r="AY228" s="6" t="s">
        <v>118</v>
      </c>
      <c r="BE228" s="107">
        <f>IF(N228="základní",J228,0)</f>
        <v>0</v>
      </c>
      <c r="BF228" s="107">
        <f>IF(N228="snížená",J228,0)</f>
        <v>0</v>
      </c>
      <c r="BG228" s="107">
        <f>IF(N228="zákl. přenesená",J228,0)</f>
        <v>0</v>
      </c>
      <c r="BH228" s="107">
        <f>IF(N228="sníž. přenesená",J228,0)</f>
        <v>0</v>
      </c>
      <c r="BI228" s="107">
        <f>IF(N228="nulová",J228,0)</f>
        <v>0</v>
      </c>
      <c r="BJ228" s="6" t="s">
        <v>80</v>
      </c>
      <c r="BK228" s="107">
        <f>ROUND(I228*H228,2)</f>
        <v>0</v>
      </c>
      <c r="BL228" s="6" t="s">
        <v>124</v>
      </c>
      <c r="BM228" s="106" t="s">
        <v>398</v>
      </c>
    </row>
    <row r="229" spans="1:65" s="16" customFormat="1" ht="16.5" customHeight="1">
      <c r="A229" s="13"/>
      <c r="B229" s="14"/>
      <c r="C229" s="137" t="s">
        <v>399</v>
      </c>
      <c r="D229" s="137" t="s">
        <v>220</v>
      </c>
      <c r="E229" s="138" t="s">
        <v>400</v>
      </c>
      <c r="F229" s="139" t="s">
        <v>401</v>
      </c>
      <c r="G229" s="140" t="s">
        <v>244</v>
      </c>
      <c r="H229" s="141">
        <v>1</v>
      </c>
      <c r="I229" s="2"/>
      <c r="J229" s="142">
        <f>ROUND(I229*H229,2)</f>
        <v>0</v>
      </c>
      <c r="K229" s="143"/>
      <c r="L229" s="144"/>
      <c r="M229" s="145" t="s">
        <v>1</v>
      </c>
      <c r="N229" s="146" t="s">
        <v>38</v>
      </c>
      <c r="O229" s="110"/>
      <c r="P229" s="111">
        <f>O229*H229</f>
        <v>0</v>
      </c>
      <c r="Q229" s="111">
        <v>1.4E-3</v>
      </c>
      <c r="R229" s="111">
        <f>Q229*H229</f>
        <v>1.4E-3</v>
      </c>
      <c r="S229" s="111">
        <v>0</v>
      </c>
      <c r="T229" s="112">
        <f>S229*H229</f>
        <v>0</v>
      </c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R229" s="106" t="s">
        <v>159</v>
      </c>
      <c r="AT229" s="106" t="s">
        <v>220</v>
      </c>
      <c r="AU229" s="106" t="s">
        <v>82</v>
      </c>
      <c r="AY229" s="6" t="s">
        <v>118</v>
      </c>
      <c r="BE229" s="107">
        <f>IF(N229="základní",J229,0)</f>
        <v>0</v>
      </c>
      <c r="BF229" s="107">
        <f>IF(N229="snížená",J229,0)</f>
        <v>0</v>
      </c>
      <c r="BG229" s="107">
        <f>IF(N229="zákl. přenesená",J229,0)</f>
        <v>0</v>
      </c>
      <c r="BH229" s="107">
        <f>IF(N229="sníž. přenesená",J229,0)</f>
        <v>0</v>
      </c>
      <c r="BI229" s="107">
        <f>IF(N229="nulová",J229,0)</f>
        <v>0</v>
      </c>
      <c r="BJ229" s="6" t="s">
        <v>80</v>
      </c>
      <c r="BK229" s="107">
        <f>ROUND(I229*H229,2)</f>
        <v>0</v>
      </c>
      <c r="BL229" s="6" t="s">
        <v>124</v>
      </c>
      <c r="BM229" s="106" t="s">
        <v>402</v>
      </c>
    </row>
    <row r="230" spans="1:65" s="16" customFormat="1" ht="16.5" customHeight="1">
      <c r="A230" s="13"/>
      <c r="B230" s="14"/>
      <c r="C230" s="137" t="s">
        <v>403</v>
      </c>
      <c r="D230" s="137" t="s">
        <v>220</v>
      </c>
      <c r="E230" s="138" t="s">
        <v>404</v>
      </c>
      <c r="F230" s="139" t="s">
        <v>405</v>
      </c>
      <c r="G230" s="140" t="s">
        <v>244</v>
      </c>
      <c r="H230" s="141">
        <v>1</v>
      </c>
      <c r="I230" s="2"/>
      <c r="J230" s="142">
        <f>ROUND(I230*H230,2)</f>
        <v>0</v>
      </c>
      <c r="K230" s="143"/>
      <c r="L230" s="144"/>
      <c r="M230" s="145" t="s">
        <v>1</v>
      </c>
      <c r="N230" s="146" t="s">
        <v>38</v>
      </c>
      <c r="O230" s="110"/>
      <c r="P230" s="111">
        <f>O230*H230</f>
        <v>0</v>
      </c>
      <c r="Q230" s="111">
        <v>2.2000000000000001E-3</v>
      </c>
      <c r="R230" s="111">
        <f>Q230*H230</f>
        <v>2.2000000000000001E-3</v>
      </c>
      <c r="S230" s="111">
        <v>0</v>
      </c>
      <c r="T230" s="112">
        <f>S230*H230</f>
        <v>0</v>
      </c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R230" s="106" t="s">
        <v>159</v>
      </c>
      <c r="AT230" s="106" t="s">
        <v>220</v>
      </c>
      <c r="AU230" s="106" t="s">
        <v>82</v>
      </c>
      <c r="AY230" s="6" t="s">
        <v>118</v>
      </c>
      <c r="BE230" s="107">
        <f>IF(N230="základní",J230,0)</f>
        <v>0</v>
      </c>
      <c r="BF230" s="107">
        <f>IF(N230="snížená",J230,0)</f>
        <v>0</v>
      </c>
      <c r="BG230" s="107">
        <f>IF(N230="zákl. přenesená",J230,0)</f>
        <v>0</v>
      </c>
      <c r="BH230" s="107">
        <f>IF(N230="sníž. přenesená",J230,0)</f>
        <v>0</v>
      </c>
      <c r="BI230" s="107">
        <f>IF(N230="nulová",J230,0)</f>
        <v>0</v>
      </c>
      <c r="BJ230" s="6" t="s">
        <v>80</v>
      </c>
      <c r="BK230" s="107">
        <f>ROUND(I230*H230,2)</f>
        <v>0</v>
      </c>
      <c r="BL230" s="6" t="s">
        <v>124</v>
      </c>
      <c r="BM230" s="106" t="s">
        <v>406</v>
      </c>
    </row>
    <row r="231" spans="1:65" s="16" customFormat="1" ht="21.75" customHeight="1">
      <c r="A231" s="13"/>
      <c r="B231" s="14"/>
      <c r="C231" s="94" t="s">
        <v>407</v>
      </c>
      <c r="D231" s="94" t="s">
        <v>120</v>
      </c>
      <c r="E231" s="95" t="s">
        <v>408</v>
      </c>
      <c r="F231" s="96" t="s">
        <v>409</v>
      </c>
      <c r="G231" s="97" t="s">
        <v>244</v>
      </c>
      <c r="H231" s="98">
        <v>960</v>
      </c>
      <c r="I231" s="1"/>
      <c r="J231" s="99">
        <f>ROUND(I231*H231,2)</f>
        <v>0</v>
      </c>
      <c r="K231" s="100"/>
      <c r="L231" s="14"/>
      <c r="M231" s="108" t="s">
        <v>1</v>
      </c>
      <c r="N231" s="109" t="s">
        <v>38</v>
      </c>
      <c r="O231" s="110"/>
      <c r="P231" s="111">
        <f>O231*H231</f>
        <v>0</v>
      </c>
      <c r="Q231" s="111">
        <v>0</v>
      </c>
      <c r="R231" s="111">
        <f>Q231*H231</f>
        <v>0</v>
      </c>
      <c r="S231" s="111">
        <v>0</v>
      </c>
      <c r="T231" s="112">
        <f>S231*H231</f>
        <v>0</v>
      </c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R231" s="106" t="s">
        <v>124</v>
      </c>
      <c r="AT231" s="106" t="s">
        <v>120</v>
      </c>
      <c r="AU231" s="106" t="s">
        <v>82</v>
      </c>
      <c r="AY231" s="6" t="s">
        <v>118</v>
      </c>
      <c r="BE231" s="107">
        <f>IF(N231="základní",J231,0)</f>
        <v>0</v>
      </c>
      <c r="BF231" s="107">
        <f>IF(N231="snížená",J231,0)</f>
        <v>0</v>
      </c>
      <c r="BG231" s="107">
        <f>IF(N231="zákl. přenesená",J231,0)</f>
        <v>0</v>
      </c>
      <c r="BH231" s="107">
        <f>IF(N231="sníž. přenesená",J231,0)</f>
        <v>0</v>
      </c>
      <c r="BI231" s="107">
        <f>IF(N231="nulová",J231,0)</f>
        <v>0</v>
      </c>
      <c r="BJ231" s="6" t="s">
        <v>80</v>
      </c>
      <c r="BK231" s="107">
        <f>ROUND(I231*H231,2)</f>
        <v>0</v>
      </c>
      <c r="BL231" s="6" t="s">
        <v>124</v>
      </c>
      <c r="BM231" s="106" t="s">
        <v>410</v>
      </c>
    </row>
    <row r="232" spans="1:65" s="121" customFormat="1">
      <c r="B232" s="122"/>
      <c r="D232" s="115" t="s">
        <v>133</v>
      </c>
      <c r="E232" s="123" t="s">
        <v>1</v>
      </c>
      <c r="F232" s="124" t="s">
        <v>385</v>
      </c>
      <c r="H232" s="125">
        <v>960</v>
      </c>
      <c r="L232" s="122"/>
      <c r="M232" s="126"/>
      <c r="N232" s="127"/>
      <c r="O232" s="127"/>
      <c r="P232" s="127"/>
      <c r="Q232" s="127"/>
      <c r="R232" s="127"/>
      <c r="S232" s="127"/>
      <c r="T232" s="128"/>
      <c r="AT232" s="123" t="s">
        <v>133</v>
      </c>
      <c r="AU232" s="123" t="s">
        <v>82</v>
      </c>
      <c r="AV232" s="121" t="s">
        <v>82</v>
      </c>
      <c r="AW232" s="121" t="s">
        <v>30</v>
      </c>
      <c r="AX232" s="121" t="s">
        <v>80</v>
      </c>
      <c r="AY232" s="123" t="s">
        <v>118</v>
      </c>
    </row>
    <row r="233" spans="1:65" s="16" customFormat="1" ht="21.75" customHeight="1">
      <c r="A233" s="13"/>
      <c r="B233" s="14"/>
      <c r="C233" s="94" t="s">
        <v>411</v>
      </c>
      <c r="D233" s="94" t="s">
        <v>120</v>
      </c>
      <c r="E233" s="95" t="s">
        <v>412</v>
      </c>
      <c r="F233" s="96" t="s">
        <v>413</v>
      </c>
      <c r="G233" s="97" t="s">
        <v>138</v>
      </c>
      <c r="H233" s="98">
        <v>48</v>
      </c>
      <c r="I233" s="1"/>
      <c r="J233" s="99">
        <f>ROUND(I233*H233,2)</f>
        <v>0</v>
      </c>
      <c r="K233" s="100"/>
      <c r="L233" s="14"/>
      <c r="M233" s="108" t="s">
        <v>1</v>
      </c>
      <c r="N233" s="109" t="s">
        <v>38</v>
      </c>
      <c r="O233" s="110"/>
      <c r="P233" s="111">
        <f>O233*H233</f>
        <v>0</v>
      </c>
      <c r="Q233" s="111">
        <v>2.9229999999999999E-2</v>
      </c>
      <c r="R233" s="111">
        <f>Q233*H233</f>
        <v>1.4030399999999998</v>
      </c>
      <c r="S233" s="111">
        <v>0</v>
      </c>
      <c r="T233" s="112">
        <f>S233*H233</f>
        <v>0</v>
      </c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R233" s="106" t="s">
        <v>124</v>
      </c>
      <c r="AT233" s="106" t="s">
        <v>120</v>
      </c>
      <c r="AU233" s="106" t="s">
        <v>82</v>
      </c>
      <c r="AY233" s="6" t="s">
        <v>118</v>
      </c>
      <c r="BE233" s="107">
        <f>IF(N233="základní",J233,0)</f>
        <v>0</v>
      </c>
      <c r="BF233" s="107">
        <f>IF(N233="snížená",J233,0)</f>
        <v>0</v>
      </c>
      <c r="BG233" s="107">
        <f>IF(N233="zákl. přenesená",J233,0)</f>
        <v>0</v>
      </c>
      <c r="BH233" s="107">
        <f>IF(N233="sníž. přenesená",J233,0)</f>
        <v>0</v>
      </c>
      <c r="BI233" s="107">
        <f>IF(N233="nulová",J233,0)</f>
        <v>0</v>
      </c>
      <c r="BJ233" s="6" t="s">
        <v>80</v>
      </c>
      <c r="BK233" s="107">
        <f>ROUND(I233*H233,2)</f>
        <v>0</v>
      </c>
      <c r="BL233" s="6" t="s">
        <v>124</v>
      </c>
      <c r="BM233" s="106" t="s">
        <v>414</v>
      </c>
    </row>
    <row r="234" spans="1:65" s="16" customFormat="1" ht="16.5" customHeight="1">
      <c r="A234" s="13"/>
      <c r="B234" s="14"/>
      <c r="C234" s="137" t="s">
        <v>415</v>
      </c>
      <c r="D234" s="137" t="s">
        <v>220</v>
      </c>
      <c r="E234" s="138" t="s">
        <v>416</v>
      </c>
      <c r="F234" s="139" t="s">
        <v>417</v>
      </c>
      <c r="G234" s="140" t="s">
        <v>244</v>
      </c>
      <c r="H234" s="141">
        <v>100</v>
      </c>
      <c r="I234" s="2"/>
      <c r="J234" s="142">
        <f>ROUND(I234*H234,2)</f>
        <v>0</v>
      </c>
      <c r="K234" s="143"/>
      <c r="L234" s="144"/>
      <c r="M234" s="145" t="s">
        <v>1</v>
      </c>
      <c r="N234" s="146" t="s">
        <v>38</v>
      </c>
      <c r="O234" s="110"/>
      <c r="P234" s="111">
        <f>O234*H234</f>
        <v>0</v>
      </c>
      <c r="Q234" s="111">
        <v>2.8000000000000001E-2</v>
      </c>
      <c r="R234" s="111">
        <f>Q234*H234</f>
        <v>2.8000000000000003</v>
      </c>
      <c r="S234" s="111">
        <v>0</v>
      </c>
      <c r="T234" s="112">
        <f>S234*H234</f>
        <v>0</v>
      </c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R234" s="106" t="s">
        <v>159</v>
      </c>
      <c r="AT234" s="106" t="s">
        <v>220</v>
      </c>
      <c r="AU234" s="106" t="s">
        <v>82</v>
      </c>
      <c r="AY234" s="6" t="s">
        <v>118</v>
      </c>
      <c r="BE234" s="107">
        <f>IF(N234="základní",J234,0)</f>
        <v>0</v>
      </c>
      <c r="BF234" s="107">
        <f>IF(N234="snížená",J234,0)</f>
        <v>0</v>
      </c>
      <c r="BG234" s="107">
        <f>IF(N234="zákl. přenesená",J234,0)</f>
        <v>0</v>
      </c>
      <c r="BH234" s="107">
        <f>IF(N234="sníž. přenesená",J234,0)</f>
        <v>0</v>
      </c>
      <c r="BI234" s="107">
        <f>IF(N234="nulová",J234,0)</f>
        <v>0</v>
      </c>
      <c r="BJ234" s="6" t="s">
        <v>80</v>
      </c>
      <c r="BK234" s="107">
        <f>ROUND(I234*H234,2)</f>
        <v>0</v>
      </c>
      <c r="BL234" s="6" t="s">
        <v>124</v>
      </c>
      <c r="BM234" s="106" t="s">
        <v>418</v>
      </c>
    </row>
    <row r="235" spans="1:65" s="16" customFormat="1" ht="21.75" customHeight="1">
      <c r="A235" s="13"/>
      <c r="B235" s="14"/>
      <c r="C235" s="94" t="s">
        <v>419</v>
      </c>
      <c r="D235" s="94" t="s">
        <v>120</v>
      </c>
      <c r="E235" s="95" t="s">
        <v>420</v>
      </c>
      <c r="F235" s="96" t="s">
        <v>421</v>
      </c>
      <c r="G235" s="97" t="s">
        <v>162</v>
      </c>
      <c r="H235" s="98">
        <v>7.88</v>
      </c>
      <c r="I235" s="1"/>
      <c r="J235" s="99">
        <f>ROUND(I235*H235,2)</f>
        <v>0</v>
      </c>
      <c r="K235" s="100"/>
      <c r="L235" s="14"/>
      <c r="M235" s="108" t="s">
        <v>1</v>
      </c>
      <c r="N235" s="109" t="s">
        <v>38</v>
      </c>
      <c r="O235" s="110"/>
      <c r="P235" s="111">
        <f>O235*H235</f>
        <v>0</v>
      </c>
      <c r="Q235" s="111">
        <v>2.2563399999999998</v>
      </c>
      <c r="R235" s="111">
        <f>Q235*H235</f>
        <v>17.779959199999997</v>
      </c>
      <c r="S235" s="111">
        <v>0</v>
      </c>
      <c r="T235" s="112">
        <f>S235*H235</f>
        <v>0</v>
      </c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R235" s="106" t="s">
        <v>124</v>
      </c>
      <c r="AT235" s="106" t="s">
        <v>120</v>
      </c>
      <c r="AU235" s="106" t="s">
        <v>82</v>
      </c>
      <c r="AY235" s="6" t="s">
        <v>118</v>
      </c>
      <c r="BE235" s="107">
        <f>IF(N235="základní",J235,0)</f>
        <v>0</v>
      </c>
      <c r="BF235" s="107">
        <f>IF(N235="snížená",J235,0)</f>
        <v>0</v>
      </c>
      <c r="BG235" s="107">
        <f>IF(N235="zákl. přenesená",J235,0)</f>
        <v>0</v>
      </c>
      <c r="BH235" s="107">
        <f>IF(N235="sníž. přenesená",J235,0)</f>
        <v>0</v>
      </c>
      <c r="BI235" s="107">
        <f>IF(N235="nulová",J235,0)</f>
        <v>0</v>
      </c>
      <c r="BJ235" s="6" t="s">
        <v>80</v>
      </c>
      <c r="BK235" s="107">
        <f>ROUND(I235*H235,2)</f>
        <v>0</v>
      </c>
      <c r="BL235" s="6" t="s">
        <v>124</v>
      </c>
      <c r="BM235" s="106" t="s">
        <v>422</v>
      </c>
    </row>
    <row r="236" spans="1:65" s="113" customFormat="1">
      <c r="B236" s="114"/>
      <c r="D236" s="115" t="s">
        <v>133</v>
      </c>
      <c r="E236" s="116" t="s">
        <v>1</v>
      </c>
      <c r="F236" s="117" t="s">
        <v>170</v>
      </c>
      <c r="H236" s="116" t="s">
        <v>1</v>
      </c>
      <c r="L236" s="114"/>
      <c r="M236" s="118"/>
      <c r="N236" s="119"/>
      <c r="O236" s="119"/>
      <c r="P236" s="119"/>
      <c r="Q236" s="119"/>
      <c r="R236" s="119"/>
      <c r="S236" s="119"/>
      <c r="T236" s="120"/>
      <c r="AT236" s="116" t="s">
        <v>133</v>
      </c>
      <c r="AU236" s="116" t="s">
        <v>82</v>
      </c>
      <c r="AV236" s="113" t="s">
        <v>80</v>
      </c>
      <c r="AW236" s="113" t="s">
        <v>30</v>
      </c>
      <c r="AX236" s="113" t="s">
        <v>73</v>
      </c>
      <c r="AY236" s="116" t="s">
        <v>118</v>
      </c>
    </row>
    <row r="237" spans="1:65" s="121" customFormat="1">
      <c r="B237" s="122"/>
      <c r="D237" s="115" t="s">
        <v>133</v>
      </c>
      <c r="E237" s="123" t="s">
        <v>1</v>
      </c>
      <c r="F237" s="124" t="s">
        <v>423</v>
      </c>
      <c r="H237" s="125">
        <v>5.3250000000000002</v>
      </c>
      <c r="L237" s="122"/>
      <c r="M237" s="126"/>
      <c r="N237" s="127"/>
      <c r="O237" s="127"/>
      <c r="P237" s="127"/>
      <c r="Q237" s="127"/>
      <c r="R237" s="127"/>
      <c r="S237" s="127"/>
      <c r="T237" s="128"/>
      <c r="AT237" s="123" t="s">
        <v>133</v>
      </c>
      <c r="AU237" s="123" t="s">
        <v>82</v>
      </c>
      <c r="AV237" s="121" t="s">
        <v>82</v>
      </c>
      <c r="AW237" s="121" t="s">
        <v>30</v>
      </c>
      <c r="AX237" s="121" t="s">
        <v>73</v>
      </c>
      <c r="AY237" s="123" t="s">
        <v>118</v>
      </c>
    </row>
    <row r="238" spans="1:65" s="113" customFormat="1">
      <c r="B238" s="114"/>
      <c r="D238" s="115" t="s">
        <v>133</v>
      </c>
      <c r="E238" s="116" t="s">
        <v>1</v>
      </c>
      <c r="F238" s="117" t="s">
        <v>424</v>
      </c>
      <c r="H238" s="116" t="s">
        <v>1</v>
      </c>
      <c r="L238" s="114"/>
      <c r="M238" s="118"/>
      <c r="N238" s="119"/>
      <c r="O238" s="119"/>
      <c r="P238" s="119"/>
      <c r="Q238" s="119"/>
      <c r="R238" s="119"/>
      <c r="S238" s="119"/>
      <c r="T238" s="120"/>
      <c r="AT238" s="116" t="s">
        <v>133</v>
      </c>
      <c r="AU238" s="116" t="s">
        <v>82</v>
      </c>
      <c r="AV238" s="113" t="s">
        <v>80</v>
      </c>
      <c r="AW238" s="113" t="s">
        <v>30</v>
      </c>
      <c r="AX238" s="113" t="s">
        <v>73</v>
      </c>
      <c r="AY238" s="116" t="s">
        <v>118</v>
      </c>
    </row>
    <row r="239" spans="1:65" s="121" customFormat="1">
      <c r="B239" s="122"/>
      <c r="D239" s="115" t="s">
        <v>133</v>
      </c>
      <c r="E239" s="123" t="s">
        <v>1</v>
      </c>
      <c r="F239" s="124" t="s">
        <v>425</v>
      </c>
      <c r="H239" s="125">
        <v>2.16</v>
      </c>
      <c r="L239" s="122"/>
      <c r="M239" s="126"/>
      <c r="N239" s="127"/>
      <c r="O239" s="127"/>
      <c r="P239" s="127"/>
      <c r="Q239" s="127"/>
      <c r="R239" s="127"/>
      <c r="S239" s="127"/>
      <c r="T239" s="128"/>
      <c r="AT239" s="123" t="s">
        <v>133</v>
      </c>
      <c r="AU239" s="123" t="s">
        <v>82</v>
      </c>
      <c r="AV239" s="121" t="s">
        <v>82</v>
      </c>
      <c r="AW239" s="121" t="s">
        <v>30</v>
      </c>
      <c r="AX239" s="121" t="s">
        <v>73</v>
      </c>
      <c r="AY239" s="123" t="s">
        <v>118</v>
      </c>
    </row>
    <row r="240" spans="1:65" s="113" customFormat="1">
      <c r="B240" s="114"/>
      <c r="D240" s="115" t="s">
        <v>133</v>
      </c>
      <c r="E240" s="116" t="s">
        <v>1</v>
      </c>
      <c r="F240" s="117" t="s">
        <v>426</v>
      </c>
      <c r="H240" s="116" t="s">
        <v>1</v>
      </c>
      <c r="L240" s="114"/>
      <c r="M240" s="118"/>
      <c r="N240" s="119"/>
      <c r="O240" s="119"/>
      <c r="P240" s="119"/>
      <c r="Q240" s="119"/>
      <c r="R240" s="119"/>
      <c r="S240" s="119"/>
      <c r="T240" s="120"/>
      <c r="AT240" s="116" t="s">
        <v>133</v>
      </c>
      <c r="AU240" s="116" t="s">
        <v>82</v>
      </c>
      <c r="AV240" s="113" t="s">
        <v>80</v>
      </c>
      <c r="AW240" s="113" t="s">
        <v>30</v>
      </c>
      <c r="AX240" s="113" t="s">
        <v>73</v>
      </c>
      <c r="AY240" s="116" t="s">
        <v>118</v>
      </c>
    </row>
    <row r="241" spans="1:65" s="121" customFormat="1">
      <c r="B241" s="122"/>
      <c r="D241" s="115" t="s">
        <v>133</v>
      </c>
      <c r="E241" s="123" t="s">
        <v>1</v>
      </c>
      <c r="F241" s="124" t="s">
        <v>427</v>
      </c>
      <c r="H241" s="125">
        <v>0.39</v>
      </c>
      <c r="L241" s="122"/>
      <c r="M241" s="126"/>
      <c r="N241" s="127"/>
      <c r="O241" s="127"/>
      <c r="P241" s="127"/>
      <c r="Q241" s="127"/>
      <c r="R241" s="127"/>
      <c r="S241" s="127"/>
      <c r="T241" s="128"/>
      <c r="AT241" s="123" t="s">
        <v>133</v>
      </c>
      <c r="AU241" s="123" t="s">
        <v>82</v>
      </c>
      <c r="AV241" s="121" t="s">
        <v>82</v>
      </c>
      <c r="AW241" s="121" t="s">
        <v>30</v>
      </c>
      <c r="AX241" s="121" t="s">
        <v>73</v>
      </c>
      <c r="AY241" s="123" t="s">
        <v>118</v>
      </c>
    </row>
    <row r="242" spans="1:65" s="121" customFormat="1">
      <c r="B242" s="122"/>
      <c r="D242" s="115" t="s">
        <v>133</v>
      </c>
      <c r="E242" s="123" t="s">
        <v>1</v>
      </c>
      <c r="F242" s="124" t="s">
        <v>428</v>
      </c>
      <c r="H242" s="125">
        <v>5.0000000000000001E-3</v>
      </c>
      <c r="L242" s="122"/>
      <c r="M242" s="126"/>
      <c r="N242" s="127"/>
      <c r="O242" s="127"/>
      <c r="P242" s="127"/>
      <c r="Q242" s="127"/>
      <c r="R242" s="127"/>
      <c r="S242" s="127"/>
      <c r="T242" s="128"/>
      <c r="AT242" s="123" t="s">
        <v>133</v>
      </c>
      <c r="AU242" s="123" t="s">
        <v>82</v>
      </c>
      <c r="AV242" s="121" t="s">
        <v>82</v>
      </c>
      <c r="AW242" s="121" t="s">
        <v>30</v>
      </c>
      <c r="AX242" s="121" t="s">
        <v>73</v>
      </c>
      <c r="AY242" s="123" t="s">
        <v>118</v>
      </c>
    </row>
    <row r="243" spans="1:65" s="129" customFormat="1">
      <c r="B243" s="130"/>
      <c r="D243" s="115" t="s">
        <v>133</v>
      </c>
      <c r="E243" s="131" t="s">
        <v>1</v>
      </c>
      <c r="F243" s="132" t="s">
        <v>144</v>
      </c>
      <c r="H243" s="133">
        <v>7.88</v>
      </c>
      <c r="L243" s="130"/>
      <c r="M243" s="134"/>
      <c r="N243" s="135"/>
      <c r="O243" s="135"/>
      <c r="P243" s="135"/>
      <c r="Q243" s="135"/>
      <c r="R243" s="135"/>
      <c r="S243" s="135"/>
      <c r="T243" s="136"/>
      <c r="AT243" s="131" t="s">
        <v>133</v>
      </c>
      <c r="AU243" s="131" t="s">
        <v>82</v>
      </c>
      <c r="AV243" s="129" t="s">
        <v>124</v>
      </c>
      <c r="AW243" s="129" t="s">
        <v>30</v>
      </c>
      <c r="AX243" s="129" t="s">
        <v>80</v>
      </c>
      <c r="AY243" s="131" t="s">
        <v>118</v>
      </c>
    </row>
    <row r="244" spans="1:65" s="16" customFormat="1" ht="33" customHeight="1">
      <c r="A244" s="13"/>
      <c r="B244" s="14"/>
      <c r="C244" s="94" t="s">
        <v>429</v>
      </c>
      <c r="D244" s="94" t="s">
        <v>120</v>
      </c>
      <c r="E244" s="95" t="s">
        <v>430</v>
      </c>
      <c r="F244" s="96" t="s">
        <v>431</v>
      </c>
      <c r="G244" s="97" t="s">
        <v>138</v>
      </c>
      <c r="H244" s="98">
        <v>123</v>
      </c>
      <c r="I244" s="1"/>
      <c r="J244" s="99">
        <f>ROUND(I244*H244,2)</f>
        <v>0</v>
      </c>
      <c r="K244" s="100"/>
      <c r="L244" s="14"/>
      <c r="M244" s="108" t="s">
        <v>1</v>
      </c>
      <c r="N244" s="109" t="s">
        <v>38</v>
      </c>
      <c r="O244" s="110"/>
      <c r="P244" s="111">
        <f>O244*H244</f>
        <v>0</v>
      </c>
      <c r="Q244" s="111">
        <v>0.1295</v>
      </c>
      <c r="R244" s="111">
        <f>Q244*H244</f>
        <v>15.9285</v>
      </c>
      <c r="S244" s="111">
        <v>0</v>
      </c>
      <c r="T244" s="112">
        <f>S244*H244</f>
        <v>0</v>
      </c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R244" s="106" t="s">
        <v>124</v>
      </c>
      <c r="AT244" s="106" t="s">
        <v>120</v>
      </c>
      <c r="AU244" s="106" t="s">
        <v>82</v>
      </c>
      <c r="AY244" s="6" t="s">
        <v>118</v>
      </c>
      <c r="BE244" s="107">
        <f>IF(N244="základní",J244,0)</f>
        <v>0</v>
      </c>
      <c r="BF244" s="107">
        <f>IF(N244="snížená",J244,0)</f>
        <v>0</v>
      </c>
      <c r="BG244" s="107">
        <f>IF(N244="zákl. přenesená",J244,0)</f>
        <v>0</v>
      </c>
      <c r="BH244" s="107">
        <f>IF(N244="sníž. přenesená",J244,0)</f>
        <v>0</v>
      </c>
      <c r="BI244" s="107">
        <f>IF(N244="nulová",J244,0)</f>
        <v>0</v>
      </c>
      <c r="BJ244" s="6" t="s">
        <v>80</v>
      </c>
      <c r="BK244" s="107">
        <f>ROUND(I244*H244,2)</f>
        <v>0</v>
      </c>
      <c r="BL244" s="6" t="s">
        <v>124</v>
      </c>
      <c r="BM244" s="106" t="s">
        <v>432</v>
      </c>
    </row>
    <row r="245" spans="1:65" s="16" customFormat="1" ht="16.5" customHeight="1">
      <c r="A245" s="13"/>
      <c r="B245" s="14"/>
      <c r="C245" s="137" t="s">
        <v>433</v>
      </c>
      <c r="D245" s="137" t="s">
        <v>220</v>
      </c>
      <c r="E245" s="138" t="s">
        <v>434</v>
      </c>
      <c r="F245" s="139" t="s">
        <v>435</v>
      </c>
      <c r="G245" s="140" t="s">
        <v>138</v>
      </c>
      <c r="H245" s="141">
        <v>4</v>
      </c>
      <c r="I245" s="2"/>
      <c r="J245" s="142">
        <f>ROUND(I245*H245,2)</f>
        <v>0</v>
      </c>
      <c r="K245" s="143"/>
      <c r="L245" s="144"/>
      <c r="M245" s="145" t="s">
        <v>1</v>
      </c>
      <c r="N245" s="146" t="s">
        <v>38</v>
      </c>
      <c r="O245" s="110"/>
      <c r="P245" s="111">
        <f>O245*H245</f>
        <v>0</v>
      </c>
      <c r="Q245" s="111">
        <v>5.6120000000000003E-2</v>
      </c>
      <c r="R245" s="111">
        <f>Q245*H245</f>
        <v>0.22448000000000001</v>
      </c>
      <c r="S245" s="111">
        <v>0</v>
      </c>
      <c r="T245" s="112">
        <f>S245*H245</f>
        <v>0</v>
      </c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R245" s="106" t="s">
        <v>159</v>
      </c>
      <c r="AT245" s="106" t="s">
        <v>220</v>
      </c>
      <c r="AU245" s="106" t="s">
        <v>82</v>
      </c>
      <c r="AY245" s="6" t="s">
        <v>118</v>
      </c>
      <c r="BE245" s="107">
        <f>IF(N245="základní",J245,0)</f>
        <v>0</v>
      </c>
      <c r="BF245" s="107">
        <f>IF(N245="snížená",J245,0)</f>
        <v>0</v>
      </c>
      <c r="BG245" s="107">
        <f>IF(N245="zákl. přenesená",J245,0)</f>
        <v>0</v>
      </c>
      <c r="BH245" s="107">
        <f>IF(N245="sníž. přenesená",J245,0)</f>
        <v>0</v>
      </c>
      <c r="BI245" s="107">
        <f>IF(N245="nulová",J245,0)</f>
        <v>0</v>
      </c>
      <c r="BJ245" s="6" t="s">
        <v>80</v>
      </c>
      <c r="BK245" s="107">
        <f>ROUND(I245*H245,2)</f>
        <v>0</v>
      </c>
      <c r="BL245" s="6" t="s">
        <v>124</v>
      </c>
      <c r="BM245" s="106" t="s">
        <v>436</v>
      </c>
    </row>
    <row r="246" spans="1:65" s="121" customFormat="1">
      <c r="B246" s="122"/>
      <c r="D246" s="115" t="s">
        <v>133</v>
      </c>
      <c r="F246" s="124" t="s">
        <v>437</v>
      </c>
      <c r="H246" s="125">
        <v>4</v>
      </c>
      <c r="L246" s="122"/>
      <c r="M246" s="126"/>
      <c r="N246" s="127"/>
      <c r="O246" s="127"/>
      <c r="P246" s="127"/>
      <c r="Q246" s="127"/>
      <c r="R246" s="127"/>
      <c r="S246" s="127"/>
      <c r="T246" s="128"/>
      <c r="AT246" s="123" t="s">
        <v>133</v>
      </c>
      <c r="AU246" s="123" t="s">
        <v>82</v>
      </c>
      <c r="AV246" s="121" t="s">
        <v>82</v>
      </c>
      <c r="AW246" s="121" t="s">
        <v>3</v>
      </c>
      <c r="AX246" s="121" t="s">
        <v>80</v>
      </c>
      <c r="AY246" s="123" t="s">
        <v>118</v>
      </c>
    </row>
    <row r="247" spans="1:65" s="16" customFormat="1" ht="16.5" customHeight="1">
      <c r="A247" s="13"/>
      <c r="B247" s="14"/>
      <c r="C247" s="137" t="s">
        <v>438</v>
      </c>
      <c r="D247" s="137" t="s">
        <v>220</v>
      </c>
      <c r="E247" s="138" t="s">
        <v>439</v>
      </c>
      <c r="F247" s="139" t="s">
        <v>440</v>
      </c>
      <c r="G247" s="140" t="s">
        <v>138</v>
      </c>
      <c r="H247" s="141">
        <v>79</v>
      </c>
      <c r="I247" s="2"/>
      <c r="J247" s="142">
        <f>ROUND(I247*H247,2)</f>
        <v>0</v>
      </c>
      <c r="K247" s="143"/>
      <c r="L247" s="144"/>
      <c r="M247" s="145" t="s">
        <v>1</v>
      </c>
      <c r="N247" s="146" t="s">
        <v>38</v>
      </c>
      <c r="O247" s="110"/>
      <c r="P247" s="111">
        <f>O247*H247</f>
        <v>0</v>
      </c>
      <c r="Q247" s="111">
        <v>8.5000000000000006E-2</v>
      </c>
      <c r="R247" s="111">
        <f>Q247*H247</f>
        <v>6.7150000000000007</v>
      </c>
      <c r="S247" s="111">
        <v>0</v>
      </c>
      <c r="T247" s="112">
        <f>S247*H247</f>
        <v>0</v>
      </c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R247" s="106" t="s">
        <v>159</v>
      </c>
      <c r="AT247" s="106" t="s">
        <v>220</v>
      </c>
      <c r="AU247" s="106" t="s">
        <v>82</v>
      </c>
      <c r="AY247" s="6" t="s">
        <v>118</v>
      </c>
      <c r="BE247" s="107">
        <f>IF(N247="základní",J247,0)</f>
        <v>0</v>
      </c>
      <c r="BF247" s="107">
        <f>IF(N247="snížená",J247,0)</f>
        <v>0</v>
      </c>
      <c r="BG247" s="107">
        <f>IF(N247="zákl. přenesená",J247,0)</f>
        <v>0</v>
      </c>
      <c r="BH247" s="107">
        <f>IF(N247="sníž. přenesená",J247,0)</f>
        <v>0</v>
      </c>
      <c r="BI247" s="107">
        <f>IF(N247="nulová",J247,0)</f>
        <v>0</v>
      </c>
      <c r="BJ247" s="6" t="s">
        <v>80</v>
      </c>
      <c r="BK247" s="107">
        <f>ROUND(I247*H247,2)</f>
        <v>0</v>
      </c>
      <c r="BL247" s="6" t="s">
        <v>124</v>
      </c>
      <c r="BM247" s="106" t="s">
        <v>441</v>
      </c>
    </row>
    <row r="248" spans="1:65" s="121" customFormat="1">
      <c r="B248" s="122"/>
      <c r="D248" s="115" t="s">
        <v>133</v>
      </c>
      <c r="F248" s="124" t="s">
        <v>442</v>
      </c>
      <c r="H248" s="125">
        <v>79</v>
      </c>
      <c r="L248" s="122"/>
      <c r="M248" s="126"/>
      <c r="N248" s="127"/>
      <c r="O248" s="127"/>
      <c r="P248" s="127"/>
      <c r="Q248" s="127"/>
      <c r="R248" s="127"/>
      <c r="S248" s="127"/>
      <c r="T248" s="128"/>
      <c r="AT248" s="123" t="s">
        <v>133</v>
      </c>
      <c r="AU248" s="123" t="s">
        <v>82</v>
      </c>
      <c r="AV248" s="121" t="s">
        <v>82</v>
      </c>
      <c r="AW248" s="121" t="s">
        <v>3</v>
      </c>
      <c r="AX248" s="121" t="s">
        <v>80</v>
      </c>
      <c r="AY248" s="123" t="s">
        <v>118</v>
      </c>
    </row>
    <row r="249" spans="1:65" s="16" customFormat="1" ht="16.5" customHeight="1">
      <c r="A249" s="13"/>
      <c r="B249" s="14"/>
      <c r="C249" s="137" t="s">
        <v>443</v>
      </c>
      <c r="D249" s="137" t="s">
        <v>220</v>
      </c>
      <c r="E249" s="138" t="s">
        <v>444</v>
      </c>
      <c r="F249" s="139" t="s">
        <v>445</v>
      </c>
      <c r="G249" s="140" t="s">
        <v>138</v>
      </c>
      <c r="H249" s="141">
        <v>42</v>
      </c>
      <c r="I249" s="2"/>
      <c r="J249" s="142">
        <f>ROUND(I249*H249,2)</f>
        <v>0</v>
      </c>
      <c r="K249" s="143"/>
      <c r="L249" s="144"/>
      <c r="M249" s="145" t="s">
        <v>1</v>
      </c>
      <c r="N249" s="146" t="s">
        <v>38</v>
      </c>
      <c r="O249" s="110"/>
      <c r="P249" s="111">
        <f>O249*H249</f>
        <v>0</v>
      </c>
      <c r="Q249" s="111">
        <v>4.4999999999999998E-2</v>
      </c>
      <c r="R249" s="111">
        <f>Q249*H249</f>
        <v>1.89</v>
      </c>
      <c r="S249" s="111">
        <v>0</v>
      </c>
      <c r="T249" s="112">
        <f>S249*H249</f>
        <v>0</v>
      </c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R249" s="106" t="s">
        <v>159</v>
      </c>
      <c r="AT249" s="106" t="s">
        <v>220</v>
      </c>
      <c r="AU249" s="106" t="s">
        <v>82</v>
      </c>
      <c r="AY249" s="6" t="s">
        <v>118</v>
      </c>
      <c r="BE249" s="107">
        <f>IF(N249="základní",J249,0)</f>
        <v>0</v>
      </c>
      <c r="BF249" s="107">
        <f>IF(N249="snížená",J249,0)</f>
        <v>0</v>
      </c>
      <c r="BG249" s="107">
        <f>IF(N249="zákl. přenesená",J249,0)</f>
        <v>0</v>
      </c>
      <c r="BH249" s="107">
        <f>IF(N249="sníž. přenesená",J249,0)</f>
        <v>0</v>
      </c>
      <c r="BI249" s="107">
        <f>IF(N249="nulová",J249,0)</f>
        <v>0</v>
      </c>
      <c r="BJ249" s="6" t="s">
        <v>80</v>
      </c>
      <c r="BK249" s="107">
        <f>ROUND(I249*H249,2)</f>
        <v>0</v>
      </c>
      <c r="BL249" s="6" t="s">
        <v>124</v>
      </c>
      <c r="BM249" s="106" t="s">
        <v>446</v>
      </c>
    </row>
    <row r="250" spans="1:65" s="121" customFormat="1">
      <c r="B250" s="122"/>
      <c r="D250" s="115" t="s">
        <v>133</v>
      </c>
      <c r="F250" s="124" t="s">
        <v>447</v>
      </c>
      <c r="H250" s="125">
        <v>42</v>
      </c>
      <c r="L250" s="122"/>
      <c r="M250" s="126"/>
      <c r="N250" s="127"/>
      <c r="O250" s="127"/>
      <c r="P250" s="127"/>
      <c r="Q250" s="127"/>
      <c r="R250" s="127"/>
      <c r="S250" s="127"/>
      <c r="T250" s="128"/>
      <c r="AT250" s="123" t="s">
        <v>133</v>
      </c>
      <c r="AU250" s="123" t="s">
        <v>82</v>
      </c>
      <c r="AV250" s="121" t="s">
        <v>82</v>
      </c>
      <c r="AW250" s="121" t="s">
        <v>3</v>
      </c>
      <c r="AX250" s="121" t="s">
        <v>80</v>
      </c>
      <c r="AY250" s="123" t="s">
        <v>118</v>
      </c>
    </row>
    <row r="251" spans="1:65" s="16" customFormat="1" ht="21.75" customHeight="1">
      <c r="A251" s="13"/>
      <c r="B251" s="14"/>
      <c r="C251" s="94" t="s">
        <v>448</v>
      </c>
      <c r="D251" s="94" t="s">
        <v>120</v>
      </c>
      <c r="E251" s="95" t="s">
        <v>449</v>
      </c>
      <c r="F251" s="96" t="s">
        <v>450</v>
      </c>
      <c r="G251" s="97" t="s">
        <v>138</v>
      </c>
      <c r="H251" s="98">
        <v>115</v>
      </c>
      <c r="I251" s="1"/>
      <c r="J251" s="99">
        <f t="shared" ref="J251:J257" si="20">ROUND(I251*H251,2)</f>
        <v>0</v>
      </c>
      <c r="K251" s="100"/>
      <c r="L251" s="14"/>
      <c r="M251" s="108" t="s">
        <v>1</v>
      </c>
      <c r="N251" s="109" t="s">
        <v>38</v>
      </c>
      <c r="O251" s="110"/>
      <c r="P251" s="111">
        <f t="shared" ref="P251:P257" si="21">O251*H251</f>
        <v>0</v>
      </c>
      <c r="Q251" s="111">
        <v>0</v>
      </c>
      <c r="R251" s="111">
        <f t="shared" ref="R251:R257" si="22">Q251*H251</f>
        <v>0</v>
      </c>
      <c r="S251" s="111">
        <v>0</v>
      </c>
      <c r="T251" s="112">
        <f t="shared" ref="T251:T257" si="23">S251*H251</f>
        <v>0</v>
      </c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R251" s="106" t="s">
        <v>124</v>
      </c>
      <c r="AT251" s="106" t="s">
        <v>120</v>
      </c>
      <c r="AU251" s="106" t="s">
        <v>82</v>
      </c>
      <c r="AY251" s="6" t="s">
        <v>118</v>
      </c>
      <c r="BE251" s="107">
        <f t="shared" ref="BE251:BE257" si="24">IF(N251="základní",J251,0)</f>
        <v>0</v>
      </c>
      <c r="BF251" s="107">
        <f t="shared" ref="BF251:BF257" si="25">IF(N251="snížená",J251,0)</f>
        <v>0</v>
      </c>
      <c r="BG251" s="107">
        <f t="shared" ref="BG251:BG257" si="26">IF(N251="zákl. přenesená",J251,0)</f>
        <v>0</v>
      </c>
      <c r="BH251" s="107">
        <f t="shared" ref="BH251:BH257" si="27">IF(N251="sníž. přenesená",J251,0)</f>
        <v>0</v>
      </c>
      <c r="BI251" s="107">
        <f t="shared" ref="BI251:BI257" si="28">IF(N251="nulová",J251,0)</f>
        <v>0</v>
      </c>
      <c r="BJ251" s="6" t="s">
        <v>80</v>
      </c>
      <c r="BK251" s="107">
        <f t="shared" ref="BK251:BK257" si="29">ROUND(I251*H251,2)</f>
        <v>0</v>
      </c>
      <c r="BL251" s="6" t="s">
        <v>124</v>
      </c>
      <c r="BM251" s="106" t="s">
        <v>451</v>
      </c>
    </row>
    <row r="252" spans="1:65" s="16" customFormat="1" ht="21.75" customHeight="1">
      <c r="A252" s="13"/>
      <c r="B252" s="14"/>
      <c r="C252" s="94" t="s">
        <v>452</v>
      </c>
      <c r="D252" s="94" t="s">
        <v>120</v>
      </c>
      <c r="E252" s="95" t="s">
        <v>453</v>
      </c>
      <c r="F252" s="96" t="s">
        <v>454</v>
      </c>
      <c r="G252" s="97" t="s">
        <v>138</v>
      </c>
      <c r="H252" s="98">
        <v>115</v>
      </c>
      <c r="I252" s="1"/>
      <c r="J252" s="99">
        <f t="shared" si="20"/>
        <v>0</v>
      </c>
      <c r="K252" s="100"/>
      <c r="L252" s="14"/>
      <c r="M252" s="108" t="s">
        <v>1</v>
      </c>
      <c r="N252" s="109" t="s">
        <v>38</v>
      </c>
      <c r="O252" s="110"/>
      <c r="P252" s="111">
        <f t="shared" si="21"/>
        <v>0</v>
      </c>
      <c r="Q252" s="111">
        <v>0</v>
      </c>
      <c r="R252" s="111">
        <f t="shared" si="22"/>
        <v>0</v>
      </c>
      <c r="S252" s="111">
        <v>0</v>
      </c>
      <c r="T252" s="112">
        <f t="shared" si="23"/>
        <v>0</v>
      </c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R252" s="106" t="s">
        <v>124</v>
      </c>
      <c r="AT252" s="106" t="s">
        <v>120</v>
      </c>
      <c r="AU252" s="106" t="s">
        <v>82</v>
      </c>
      <c r="AY252" s="6" t="s">
        <v>118</v>
      </c>
      <c r="BE252" s="107">
        <f t="shared" si="24"/>
        <v>0</v>
      </c>
      <c r="BF252" s="107">
        <f t="shared" si="25"/>
        <v>0</v>
      </c>
      <c r="BG252" s="107">
        <f t="shared" si="26"/>
        <v>0</v>
      </c>
      <c r="BH252" s="107">
        <f t="shared" si="27"/>
        <v>0</v>
      </c>
      <c r="BI252" s="107">
        <f t="shared" si="28"/>
        <v>0</v>
      </c>
      <c r="BJ252" s="6" t="s">
        <v>80</v>
      </c>
      <c r="BK252" s="107">
        <f t="shared" si="29"/>
        <v>0</v>
      </c>
      <c r="BL252" s="6" t="s">
        <v>124</v>
      </c>
      <c r="BM252" s="106" t="s">
        <v>455</v>
      </c>
    </row>
    <row r="253" spans="1:65" s="16" customFormat="1" ht="21.75" customHeight="1">
      <c r="A253" s="13"/>
      <c r="B253" s="14"/>
      <c r="C253" s="94" t="s">
        <v>456</v>
      </c>
      <c r="D253" s="94" t="s">
        <v>120</v>
      </c>
      <c r="E253" s="95" t="s">
        <v>457</v>
      </c>
      <c r="F253" s="96" t="s">
        <v>458</v>
      </c>
      <c r="G253" s="97" t="s">
        <v>138</v>
      </c>
      <c r="H253" s="98">
        <v>1</v>
      </c>
      <c r="I253" s="1"/>
      <c r="J253" s="99">
        <f t="shared" si="20"/>
        <v>0</v>
      </c>
      <c r="K253" s="100"/>
      <c r="L253" s="14"/>
      <c r="M253" s="108" t="s">
        <v>1</v>
      </c>
      <c r="N253" s="109" t="s">
        <v>38</v>
      </c>
      <c r="O253" s="110"/>
      <c r="P253" s="111">
        <f t="shared" si="21"/>
        <v>0</v>
      </c>
      <c r="Q253" s="111">
        <v>0.13095999999999999</v>
      </c>
      <c r="R253" s="111">
        <f t="shared" si="22"/>
        <v>0.13095999999999999</v>
      </c>
      <c r="S253" s="111">
        <v>0</v>
      </c>
      <c r="T253" s="112">
        <f t="shared" si="23"/>
        <v>0</v>
      </c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R253" s="106" t="s">
        <v>124</v>
      </c>
      <c r="AT253" s="106" t="s">
        <v>120</v>
      </c>
      <c r="AU253" s="106" t="s">
        <v>82</v>
      </c>
      <c r="AY253" s="6" t="s">
        <v>118</v>
      </c>
      <c r="BE253" s="107">
        <f t="shared" si="24"/>
        <v>0</v>
      </c>
      <c r="BF253" s="107">
        <f t="shared" si="25"/>
        <v>0</v>
      </c>
      <c r="BG253" s="107">
        <f t="shared" si="26"/>
        <v>0</v>
      </c>
      <c r="BH253" s="107">
        <f t="shared" si="27"/>
        <v>0</v>
      </c>
      <c r="BI253" s="107">
        <f t="shared" si="28"/>
        <v>0</v>
      </c>
      <c r="BJ253" s="6" t="s">
        <v>80</v>
      </c>
      <c r="BK253" s="107">
        <f t="shared" si="29"/>
        <v>0</v>
      </c>
      <c r="BL253" s="6" t="s">
        <v>124</v>
      </c>
      <c r="BM253" s="106" t="s">
        <v>459</v>
      </c>
    </row>
    <row r="254" spans="1:65" s="16" customFormat="1" ht="16.5" customHeight="1">
      <c r="A254" s="13"/>
      <c r="B254" s="14"/>
      <c r="C254" s="137" t="s">
        <v>460</v>
      </c>
      <c r="D254" s="137" t="s">
        <v>220</v>
      </c>
      <c r="E254" s="138" t="s">
        <v>461</v>
      </c>
      <c r="F254" s="139" t="s">
        <v>462</v>
      </c>
      <c r="G254" s="140" t="s">
        <v>277</v>
      </c>
      <c r="H254" s="141">
        <v>3</v>
      </c>
      <c r="I254" s="2"/>
      <c r="J254" s="142">
        <f t="shared" si="20"/>
        <v>0</v>
      </c>
      <c r="K254" s="143"/>
      <c r="L254" s="144"/>
      <c r="M254" s="145" t="s">
        <v>1</v>
      </c>
      <c r="N254" s="146" t="s">
        <v>38</v>
      </c>
      <c r="O254" s="110"/>
      <c r="P254" s="111">
        <f t="shared" si="21"/>
        <v>0</v>
      </c>
      <c r="Q254" s="111">
        <v>2.4E-2</v>
      </c>
      <c r="R254" s="111">
        <f t="shared" si="22"/>
        <v>7.2000000000000008E-2</v>
      </c>
      <c r="S254" s="111">
        <v>0</v>
      </c>
      <c r="T254" s="112">
        <f t="shared" si="23"/>
        <v>0</v>
      </c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R254" s="106" t="s">
        <v>159</v>
      </c>
      <c r="AT254" s="106" t="s">
        <v>220</v>
      </c>
      <c r="AU254" s="106" t="s">
        <v>82</v>
      </c>
      <c r="AY254" s="6" t="s">
        <v>118</v>
      </c>
      <c r="BE254" s="107">
        <f t="shared" si="24"/>
        <v>0</v>
      </c>
      <c r="BF254" s="107">
        <f t="shared" si="25"/>
        <v>0</v>
      </c>
      <c r="BG254" s="107">
        <f t="shared" si="26"/>
        <v>0</v>
      </c>
      <c r="BH254" s="107">
        <f t="shared" si="27"/>
        <v>0</v>
      </c>
      <c r="BI254" s="107">
        <f t="shared" si="28"/>
        <v>0</v>
      </c>
      <c r="BJ254" s="6" t="s">
        <v>80</v>
      </c>
      <c r="BK254" s="107">
        <f t="shared" si="29"/>
        <v>0</v>
      </c>
      <c r="BL254" s="6" t="s">
        <v>124</v>
      </c>
      <c r="BM254" s="106" t="s">
        <v>463</v>
      </c>
    </row>
    <row r="255" spans="1:65" s="16" customFormat="1" ht="21.75" customHeight="1">
      <c r="A255" s="13"/>
      <c r="B255" s="14"/>
      <c r="C255" s="94" t="s">
        <v>464</v>
      </c>
      <c r="D255" s="94" t="s">
        <v>120</v>
      </c>
      <c r="E255" s="95" t="s">
        <v>465</v>
      </c>
      <c r="F255" s="96" t="s">
        <v>466</v>
      </c>
      <c r="G255" s="97" t="s">
        <v>244</v>
      </c>
      <c r="H255" s="98">
        <v>1</v>
      </c>
      <c r="I255" s="1"/>
      <c r="J255" s="99">
        <f t="shared" si="20"/>
        <v>0</v>
      </c>
      <c r="K255" s="100"/>
      <c r="L255" s="14"/>
      <c r="M255" s="108" t="s">
        <v>1</v>
      </c>
      <c r="N255" s="109" t="s">
        <v>38</v>
      </c>
      <c r="O255" s="110"/>
      <c r="P255" s="111">
        <f t="shared" si="21"/>
        <v>0</v>
      </c>
      <c r="Q255" s="111">
        <v>7.2870000000000004E-2</v>
      </c>
      <c r="R255" s="111">
        <f t="shared" si="22"/>
        <v>7.2870000000000004E-2</v>
      </c>
      <c r="S255" s="111">
        <v>0</v>
      </c>
      <c r="T255" s="112">
        <f t="shared" si="23"/>
        <v>0</v>
      </c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R255" s="106" t="s">
        <v>124</v>
      </c>
      <c r="AT255" s="106" t="s">
        <v>120</v>
      </c>
      <c r="AU255" s="106" t="s">
        <v>82</v>
      </c>
      <c r="AY255" s="6" t="s">
        <v>118</v>
      </c>
      <c r="BE255" s="107">
        <f t="shared" si="24"/>
        <v>0</v>
      </c>
      <c r="BF255" s="107">
        <f t="shared" si="25"/>
        <v>0</v>
      </c>
      <c r="BG255" s="107">
        <f t="shared" si="26"/>
        <v>0</v>
      </c>
      <c r="BH255" s="107">
        <f t="shared" si="27"/>
        <v>0</v>
      </c>
      <c r="BI255" s="107">
        <f t="shared" si="28"/>
        <v>0</v>
      </c>
      <c r="BJ255" s="6" t="s">
        <v>80</v>
      </c>
      <c r="BK255" s="107">
        <f t="shared" si="29"/>
        <v>0</v>
      </c>
      <c r="BL255" s="6" t="s">
        <v>124</v>
      </c>
      <c r="BM255" s="106" t="s">
        <v>467</v>
      </c>
    </row>
    <row r="256" spans="1:65" s="16" customFormat="1" ht="16.5" customHeight="1">
      <c r="A256" s="13"/>
      <c r="B256" s="14"/>
      <c r="C256" s="94" t="s">
        <v>468</v>
      </c>
      <c r="D256" s="94" t="s">
        <v>120</v>
      </c>
      <c r="E256" s="95" t="s">
        <v>469</v>
      </c>
      <c r="F256" s="96" t="s">
        <v>470</v>
      </c>
      <c r="G256" s="97" t="s">
        <v>244</v>
      </c>
      <c r="H256" s="98">
        <v>1</v>
      </c>
      <c r="I256" s="1"/>
      <c r="J256" s="99">
        <f t="shared" si="20"/>
        <v>0</v>
      </c>
      <c r="K256" s="100"/>
      <c r="L256" s="14"/>
      <c r="M256" s="108" t="s">
        <v>1</v>
      </c>
      <c r="N256" s="109" t="s">
        <v>38</v>
      </c>
      <c r="O256" s="110"/>
      <c r="P256" s="111">
        <f t="shared" si="21"/>
        <v>0</v>
      </c>
      <c r="Q256" s="111">
        <v>0.35743999999999998</v>
      </c>
      <c r="R256" s="111">
        <f t="shared" si="22"/>
        <v>0.35743999999999998</v>
      </c>
      <c r="S256" s="111">
        <v>0</v>
      </c>
      <c r="T256" s="112">
        <f t="shared" si="23"/>
        <v>0</v>
      </c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R256" s="106" t="s">
        <v>124</v>
      </c>
      <c r="AT256" s="106" t="s">
        <v>120</v>
      </c>
      <c r="AU256" s="106" t="s">
        <v>82</v>
      </c>
      <c r="AY256" s="6" t="s">
        <v>118</v>
      </c>
      <c r="BE256" s="107">
        <f t="shared" si="24"/>
        <v>0</v>
      </c>
      <c r="BF256" s="107">
        <f t="shared" si="25"/>
        <v>0</v>
      </c>
      <c r="BG256" s="107">
        <f t="shared" si="26"/>
        <v>0</v>
      </c>
      <c r="BH256" s="107">
        <f t="shared" si="27"/>
        <v>0</v>
      </c>
      <c r="BI256" s="107">
        <f t="shared" si="28"/>
        <v>0</v>
      </c>
      <c r="BJ256" s="6" t="s">
        <v>80</v>
      </c>
      <c r="BK256" s="107">
        <f t="shared" si="29"/>
        <v>0</v>
      </c>
      <c r="BL256" s="6" t="s">
        <v>124</v>
      </c>
      <c r="BM256" s="106" t="s">
        <v>471</v>
      </c>
    </row>
    <row r="257" spans="1:65" s="16" customFormat="1" ht="16.5" customHeight="1">
      <c r="A257" s="13"/>
      <c r="B257" s="14"/>
      <c r="C257" s="94" t="s">
        <v>472</v>
      </c>
      <c r="D257" s="94" t="s">
        <v>120</v>
      </c>
      <c r="E257" s="95" t="s">
        <v>473</v>
      </c>
      <c r="F257" s="96" t="s">
        <v>474</v>
      </c>
      <c r="G257" s="97" t="s">
        <v>244</v>
      </c>
      <c r="H257" s="98">
        <v>1</v>
      </c>
      <c r="I257" s="1"/>
      <c r="J257" s="99">
        <f t="shared" si="20"/>
        <v>0</v>
      </c>
      <c r="K257" s="100"/>
      <c r="L257" s="14"/>
      <c r="M257" s="108" t="s">
        <v>1</v>
      </c>
      <c r="N257" s="109" t="s">
        <v>38</v>
      </c>
      <c r="O257" s="110"/>
      <c r="P257" s="111">
        <f t="shared" si="21"/>
        <v>0</v>
      </c>
      <c r="Q257" s="111">
        <v>0</v>
      </c>
      <c r="R257" s="111">
        <f t="shared" si="22"/>
        <v>0</v>
      </c>
      <c r="S257" s="111">
        <v>0.48199999999999998</v>
      </c>
      <c r="T257" s="112">
        <f t="shared" si="23"/>
        <v>0.48199999999999998</v>
      </c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R257" s="106" t="s">
        <v>124</v>
      </c>
      <c r="AT257" s="106" t="s">
        <v>120</v>
      </c>
      <c r="AU257" s="106" t="s">
        <v>82</v>
      </c>
      <c r="AY257" s="6" t="s">
        <v>118</v>
      </c>
      <c r="BE257" s="107">
        <f t="shared" si="24"/>
        <v>0</v>
      </c>
      <c r="BF257" s="107">
        <f t="shared" si="25"/>
        <v>0</v>
      </c>
      <c r="BG257" s="107">
        <f t="shared" si="26"/>
        <v>0</v>
      </c>
      <c r="BH257" s="107">
        <f t="shared" si="27"/>
        <v>0</v>
      </c>
      <c r="BI257" s="107">
        <f t="shared" si="28"/>
        <v>0</v>
      </c>
      <c r="BJ257" s="6" t="s">
        <v>80</v>
      </c>
      <c r="BK257" s="107">
        <f t="shared" si="29"/>
        <v>0</v>
      </c>
      <c r="BL257" s="6" t="s">
        <v>124</v>
      </c>
      <c r="BM257" s="106" t="s">
        <v>475</v>
      </c>
    </row>
    <row r="258" spans="1:65" s="81" customFormat="1" ht="22.9" customHeight="1">
      <c r="B258" s="82"/>
      <c r="D258" s="83" t="s">
        <v>72</v>
      </c>
      <c r="E258" s="92" t="s">
        <v>476</v>
      </c>
      <c r="F258" s="92" t="s">
        <v>477</v>
      </c>
      <c r="J258" s="93">
        <f>BK258</f>
        <v>0</v>
      </c>
      <c r="L258" s="82"/>
      <c r="M258" s="86"/>
      <c r="N258" s="87"/>
      <c r="O258" s="87"/>
      <c r="P258" s="88">
        <f>SUM(P259:P263)</f>
        <v>0</v>
      </c>
      <c r="Q258" s="87"/>
      <c r="R258" s="88">
        <f>SUM(R259:R263)</f>
        <v>0</v>
      </c>
      <c r="S258" s="87"/>
      <c r="T258" s="89">
        <f>SUM(T259:T263)</f>
        <v>0</v>
      </c>
      <c r="AR258" s="83" t="s">
        <v>80</v>
      </c>
      <c r="AT258" s="90" t="s">
        <v>72</v>
      </c>
      <c r="AU258" s="90" t="s">
        <v>80</v>
      </c>
      <c r="AY258" s="83" t="s">
        <v>118</v>
      </c>
      <c r="BK258" s="91">
        <f>SUM(BK259:BK263)</f>
        <v>0</v>
      </c>
    </row>
    <row r="259" spans="1:65" s="16" customFormat="1" ht="16.5" customHeight="1">
      <c r="A259" s="13"/>
      <c r="B259" s="14"/>
      <c r="C259" s="94" t="s">
        <v>478</v>
      </c>
      <c r="D259" s="94" t="s">
        <v>120</v>
      </c>
      <c r="E259" s="95" t="s">
        <v>479</v>
      </c>
      <c r="F259" s="96" t="s">
        <v>480</v>
      </c>
      <c r="G259" s="97" t="s">
        <v>204</v>
      </c>
      <c r="H259" s="98">
        <v>111.40900000000001</v>
      </c>
      <c r="I259" s="1"/>
      <c r="J259" s="99">
        <f>ROUND(I259*H259,2)</f>
        <v>0</v>
      </c>
      <c r="K259" s="100"/>
      <c r="L259" s="14"/>
      <c r="M259" s="108" t="s">
        <v>1</v>
      </c>
      <c r="N259" s="109" t="s">
        <v>38</v>
      </c>
      <c r="O259" s="110"/>
      <c r="P259" s="111">
        <f>O259*H259</f>
        <v>0</v>
      </c>
      <c r="Q259" s="111">
        <v>0</v>
      </c>
      <c r="R259" s="111">
        <f>Q259*H259</f>
        <v>0</v>
      </c>
      <c r="S259" s="111">
        <v>0</v>
      </c>
      <c r="T259" s="112">
        <f>S259*H259</f>
        <v>0</v>
      </c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R259" s="106" t="s">
        <v>124</v>
      </c>
      <c r="AT259" s="106" t="s">
        <v>120</v>
      </c>
      <c r="AU259" s="106" t="s">
        <v>82</v>
      </c>
      <c r="AY259" s="6" t="s">
        <v>118</v>
      </c>
      <c r="BE259" s="107">
        <f>IF(N259="základní",J259,0)</f>
        <v>0</v>
      </c>
      <c r="BF259" s="107">
        <f>IF(N259="snížená",J259,0)</f>
        <v>0</v>
      </c>
      <c r="BG259" s="107">
        <f>IF(N259="zákl. přenesená",J259,0)</f>
        <v>0</v>
      </c>
      <c r="BH259" s="107">
        <f>IF(N259="sníž. přenesená",J259,0)</f>
        <v>0</v>
      </c>
      <c r="BI259" s="107">
        <f>IF(N259="nulová",J259,0)</f>
        <v>0</v>
      </c>
      <c r="BJ259" s="6" t="s">
        <v>80</v>
      </c>
      <c r="BK259" s="107">
        <f>ROUND(I259*H259,2)</f>
        <v>0</v>
      </c>
      <c r="BL259" s="6" t="s">
        <v>124</v>
      </c>
      <c r="BM259" s="106" t="s">
        <v>481</v>
      </c>
    </row>
    <row r="260" spans="1:65" s="16" customFormat="1" ht="16.5" customHeight="1">
      <c r="A260" s="13"/>
      <c r="B260" s="14"/>
      <c r="C260" s="94" t="s">
        <v>482</v>
      </c>
      <c r="D260" s="94" t="s">
        <v>120</v>
      </c>
      <c r="E260" s="95" t="s">
        <v>483</v>
      </c>
      <c r="F260" s="96" t="s">
        <v>484</v>
      </c>
      <c r="G260" s="97" t="s">
        <v>204</v>
      </c>
      <c r="H260" s="98">
        <v>1782.5440000000001</v>
      </c>
      <c r="I260" s="1"/>
      <c r="J260" s="99">
        <f>ROUND(I260*H260,2)</f>
        <v>0</v>
      </c>
      <c r="K260" s="100"/>
      <c r="L260" s="14"/>
      <c r="M260" s="108" t="s">
        <v>1</v>
      </c>
      <c r="N260" s="109" t="s">
        <v>38</v>
      </c>
      <c r="O260" s="110"/>
      <c r="P260" s="111">
        <f>O260*H260</f>
        <v>0</v>
      </c>
      <c r="Q260" s="111">
        <v>0</v>
      </c>
      <c r="R260" s="111">
        <f>Q260*H260</f>
        <v>0</v>
      </c>
      <c r="S260" s="111">
        <v>0</v>
      </c>
      <c r="T260" s="112">
        <f>S260*H260</f>
        <v>0</v>
      </c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R260" s="106" t="s">
        <v>124</v>
      </c>
      <c r="AT260" s="106" t="s">
        <v>120</v>
      </c>
      <c r="AU260" s="106" t="s">
        <v>82</v>
      </c>
      <c r="AY260" s="6" t="s">
        <v>118</v>
      </c>
      <c r="BE260" s="107">
        <f>IF(N260="základní",J260,0)</f>
        <v>0</v>
      </c>
      <c r="BF260" s="107">
        <f>IF(N260="snížená",J260,0)</f>
        <v>0</v>
      </c>
      <c r="BG260" s="107">
        <f>IF(N260="zákl. přenesená",J260,0)</f>
        <v>0</v>
      </c>
      <c r="BH260" s="107">
        <f>IF(N260="sníž. přenesená",J260,0)</f>
        <v>0</v>
      </c>
      <c r="BI260" s="107">
        <f>IF(N260="nulová",J260,0)</f>
        <v>0</v>
      </c>
      <c r="BJ260" s="6" t="s">
        <v>80</v>
      </c>
      <c r="BK260" s="107">
        <f>ROUND(I260*H260,2)</f>
        <v>0</v>
      </c>
      <c r="BL260" s="6" t="s">
        <v>124</v>
      </c>
      <c r="BM260" s="106" t="s">
        <v>485</v>
      </c>
    </row>
    <row r="261" spans="1:65" s="121" customFormat="1">
      <c r="B261" s="122"/>
      <c r="D261" s="115" t="s">
        <v>133</v>
      </c>
      <c r="F261" s="124" t="s">
        <v>486</v>
      </c>
      <c r="H261" s="125">
        <v>1782.5440000000001</v>
      </c>
      <c r="L261" s="122"/>
      <c r="M261" s="126"/>
      <c r="N261" s="127"/>
      <c r="O261" s="127"/>
      <c r="P261" s="127"/>
      <c r="Q261" s="127"/>
      <c r="R261" s="127"/>
      <c r="S261" s="127"/>
      <c r="T261" s="128"/>
      <c r="AT261" s="123" t="s">
        <v>133</v>
      </c>
      <c r="AU261" s="123" t="s">
        <v>82</v>
      </c>
      <c r="AV261" s="121" t="s">
        <v>82</v>
      </c>
      <c r="AW261" s="121" t="s">
        <v>3</v>
      </c>
      <c r="AX261" s="121" t="s">
        <v>80</v>
      </c>
      <c r="AY261" s="123" t="s">
        <v>118</v>
      </c>
    </row>
    <row r="262" spans="1:65" s="16" customFormat="1" ht="21.75" customHeight="1">
      <c r="A262" s="13"/>
      <c r="B262" s="14"/>
      <c r="C262" s="94" t="s">
        <v>487</v>
      </c>
      <c r="D262" s="94" t="s">
        <v>120</v>
      </c>
      <c r="E262" s="95" t="s">
        <v>488</v>
      </c>
      <c r="F262" s="96" t="s">
        <v>489</v>
      </c>
      <c r="G262" s="97" t="s">
        <v>204</v>
      </c>
      <c r="H262" s="98">
        <v>111.40900000000001</v>
      </c>
      <c r="I262" s="1"/>
      <c r="J262" s="99">
        <f>ROUND(I262*H262,2)</f>
        <v>0</v>
      </c>
      <c r="K262" s="100"/>
      <c r="L262" s="14"/>
      <c r="M262" s="108" t="s">
        <v>1</v>
      </c>
      <c r="N262" s="109" t="s">
        <v>38</v>
      </c>
      <c r="O262" s="110"/>
      <c r="P262" s="111">
        <f>O262*H262</f>
        <v>0</v>
      </c>
      <c r="Q262" s="111">
        <v>0</v>
      </c>
      <c r="R262" s="111">
        <f>Q262*H262</f>
        <v>0</v>
      </c>
      <c r="S262" s="111">
        <v>0</v>
      </c>
      <c r="T262" s="112">
        <f>S262*H262</f>
        <v>0</v>
      </c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R262" s="106" t="s">
        <v>124</v>
      </c>
      <c r="AT262" s="106" t="s">
        <v>120</v>
      </c>
      <c r="AU262" s="106" t="s">
        <v>82</v>
      </c>
      <c r="AY262" s="6" t="s">
        <v>118</v>
      </c>
      <c r="BE262" s="107">
        <f>IF(N262="základní",J262,0)</f>
        <v>0</v>
      </c>
      <c r="BF262" s="107">
        <f>IF(N262="snížená",J262,0)</f>
        <v>0</v>
      </c>
      <c r="BG262" s="107">
        <f>IF(N262="zákl. přenesená",J262,0)</f>
        <v>0</v>
      </c>
      <c r="BH262" s="107">
        <f>IF(N262="sníž. přenesená",J262,0)</f>
        <v>0</v>
      </c>
      <c r="BI262" s="107">
        <f>IF(N262="nulová",J262,0)</f>
        <v>0</v>
      </c>
      <c r="BJ262" s="6" t="s">
        <v>80</v>
      </c>
      <c r="BK262" s="107">
        <f>ROUND(I262*H262,2)</f>
        <v>0</v>
      </c>
      <c r="BL262" s="6" t="s">
        <v>124</v>
      </c>
      <c r="BM262" s="106" t="s">
        <v>490</v>
      </c>
    </row>
    <row r="263" spans="1:65" s="16" customFormat="1" ht="21.75" customHeight="1">
      <c r="A263" s="13"/>
      <c r="B263" s="14"/>
      <c r="C263" s="94" t="s">
        <v>491</v>
      </c>
      <c r="D263" s="94" t="s">
        <v>120</v>
      </c>
      <c r="E263" s="95" t="s">
        <v>492</v>
      </c>
      <c r="F263" s="96" t="s">
        <v>493</v>
      </c>
      <c r="G263" s="97" t="s">
        <v>204</v>
      </c>
      <c r="H263" s="98">
        <v>111.40900000000001</v>
      </c>
      <c r="I263" s="1"/>
      <c r="J263" s="99">
        <f>ROUND(I263*H263,2)</f>
        <v>0</v>
      </c>
      <c r="K263" s="100"/>
      <c r="L263" s="14"/>
      <c r="M263" s="108" t="s">
        <v>1</v>
      </c>
      <c r="N263" s="109" t="s">
        <v>38</v>
      </c>
      <c r="O263" s="110"/>
      <c r="P263" s="111">
        <f>O263*H263</f>
        <v>0</v>
      </c>
      <c r="Q263" s="111">
        <v>0</v>
      </c>
      <c r="R263" s="111">
        <f>Q263*H263</f>
        <v>0</v>
      </c>
      <c r="S263" s="111">
        <v>0</v>
      </c>
      <c r="T263" s="112">
        <f>S263*H263</f>
        <v>0</v>
      </c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R263" s="106" t="s">
        <v>124</v>
      </c>
      <c r="AT263" s="106" t="s">
        <v>120</v>
      </c>
      <c r="AU263" s="106" t="s">
        <v>82</v>
      </c>
      <c r="AY263" s="6" t="s">
        <v>118</v>
      </c>
      <c r="BE263" s="107">
        <f>IF(N263="základní",J263,0)</f>
        <v>0</v>
      </c>
      <c r="BF263" s="107">
        <f>IF(N263="snížená",J263,0)</f>
        <v>0</v>
      </c>
      <c r="BG263" s="107">
        <f>IF(N263="zákl. přenesená",J263,0)</f>
        <v>0</v>
      </c>
      <c r="BH263" s="107">
        <f>IF(N263="sníž. přenesená",J263,0)</f>
        <v>0</v>
      </c>
      <c r="BI263" s="107">
        <f>IF(N263="nulová",J263,0)</f>
        <v>0</v>
      </c>
      <c r="BJ263" s="6" t="s">
        <v>80</v>
      </c>
      <c r="BK263" s="107">
        <f>ROUND(I263*H263,2)</f>
        <v>0</v>
      </c>
      <c r="BL263" s="6" t="s">
        <v>124</v>
      </c>
      <c r="BM263" s="106" t="s">
        <v>494</v>
      </c>
    </row>
    <row r="264" spans="1:65" s="81" customFormat="1" ht="22.9" customHeight="1">
      <c r="B264" s="82"/>
      <c r="D264" s="83" t="s">
        <v>72</v>
      </c>
      <c r="E264" s="92" t="s">
        <v>495</v>
      </c>
      <c r="F264" s="92" t="s">
        <v>496</v>
      </c>
      <c r="J264" s="93">
        <f>BK264</f>
        <v>0</v>
      </c>
      <c r="L264" s="82"/>
      <c r="M264" s="86"/>
      <c r="N264" s="87"/>
      <c r="O264" s="87"/>
      <c r="P264" s="88">
        <f>P265</f>
        <v>0</v>
      </c>
      <c r="Q264" s="87"/>
      <c r="R264" s="88">
        <f>R265</f>
        <v>0</v>
      </c>
      <c r="S264" s="87"/>
      <c r="T264" s="89">
        <f>T265</f>
        <v>0</v>
      </c>
      <c r="AR264" s="83" t="s">
        <v>80</v>
      </c>
      <c r="AT264" s="90" t="s">
        <v>72</v>
      </c>
      <c r="AU264" s="90" t="s">
        <v>80</v>
      </c>
      <c r="AY264" s="83" t="s">
        <v>118</v>
      </c>
      <c r="BK264" s="91">
        <f>BK265</f>
        <v>0</v>
      </c>
    </row>
    <row r="265" spans="1:65" s="16" customFormat="1" ht="21.75" customHeight="1">
      <c r="A265" s="13"/>
      <c r="B265" s="14"/>
      <c r="C265" s="94" t="s">
        <v>497</v>
      </c>
      <c r="D265" s="94" t="s">
        <v>120</v>
      </c>
      <c r="E265" s="95" t="s">
        <v>498</v>
      </c>
      <c r="F265" s="96" t="s">
        <v>499</v>
      </c>
      <c r="G265" s="97" t="s">
        <v>204</v>
      </c>
      <c r="H265" s="98">
        <v>101.964</v>
      </c>
      <c r="I265" s="1"/>
      <c r="J265" s="99">
        <f>ROUND(I265*H265,2)</f>
        <v>0</v>
      </c>
      <c r="K265" s="100"/>
      <c r="L265" s="14"/>
      <c r="M265" s="108" t="s">
        <v>1</v>
      </c>
      <c r="N265" s="109" t="s">
        <v>38</v>
      </c>
      <c r="O265" s="110"/>
      <c r="P265" s="111">
        <f>O265*H265</f>
        <v>0</v>
      </c>
      <c r="Q265" s="111">
        <v>0</v>
      </c>
      <c r="R265" s="111">
        <f>Q265*H265</f>
        <v>0</v>
      </c>
      <c r="S265" s="111">
        <v>0</v>
      </c>
      <c r="T265" s="112">
        <f>S265*H265</f>
        <v>0</v>
      </c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R265" s="106" t="s">
        <v>124</v>
      </c>
      <c r="AT265" s="106" t="s">
        <v>120</v>
      </c>
      <c r="AU265" s="106" t="s">
        <v>82</v>
      </c>
      <c r="AY265" s="6" t="s">
        <v>118</v>
      </c>
      <c r="BE265" s="107">
        <f>IF(N265="základní",J265,0)</f>
        <v>0</v>
      </c>
      <c r="BF265" s="107">
        <f>IF(N265="snížená",J265,0)</f>
        <v>0</v>
      </c>
      <c r="BG265" s="107">
        <f>IF(N265="zákl. přenesená",J265,0)</f>
        <v>0</v>
      </c>
      <c r="BH265" s="107">
        <f>IF(N265="sníž. přenesená",J265,0)</f>
        <v>0</v>
      </c>
      <c r="BI265" s="107">
        <f>IF(N265="nulová",J265,0)</f>
        <v>0</v>
      </c>
      <c r="BJ265" s="6" t="s">
        <v>80</v>
      </c>
      <c r="BK265" s="107">
        <f>ROUND(I265*H265,2)</f>
        <v>0</v>
      </c>
      <c r="BL265" s="6" t="s">
        <v>124</v>
      </c>
      <c r="BM265" s="106" t="s">
        <v>500</v>
      </c>
    </row>
    <row r="266" spans="1:65" s="81" customFormat="1" ht="25.9" customHeight="1">
      <c r="B266" s="82"/>
      <c r="D266" s="83" t="s">
        <v>72</v>
      </c>
      <c r="E266" s="84" t="s">
        <v>501</v>
      </c>
      <c r="F266" s="84" t="s">
        <v>501</v>
      </c>
      <c r="J266" s="85">
        <f>BK266</f>
        <v>0</v>
      </c>
      <c r="L266" s="82"/>
      <c r="M266" s="86"/>
      <c r="N266" s="87"/>
      <c r="O266" s="87"/>
      <c r="P266" s="88">
        <f>P267</f>
        <v>0</v>
      </c>
      <c r="Q266" s="87"/>
      <c r="R266" s="88">
        <f>R267</f>
        <v>0</v>
      </c>
      <c r="S266" s="87"/>
      <c r="T266" s="89">
        <f>T267</f>
        <v>0</v>
      </c>
      <c r="AR266" s="83" t="s">
        <v>124</v>
      </c>
      <c r="AT266" s="90" t="s">
        <v>72</v>
      </c>
      <c r="AU266" s="90" t="s">
        <v>73</v>
      </c>
      <c r="AY266" s="83" t="s">
        <v>118</v>
      </c>
      <c r="BK266" s="91">
        <f>BK267</f>
        <v>0</v>
      </c>
    </row>
    <row r="267" spans="1:65" s="81" customFormat="1" ht="22.9" customHeight="1">
      <c r="B267" s="82"/>
      <c r="D267" s="83" t="s">
        <v>72</v>
      </c>
      <c r="E267" s="92" t="s">
        <v>502</v>
      </c>
      <c r="F267" s="92" t="s">
        <v>503</v>
      </c>
      <c r="J267" s="93">
        <f>BK267</f>
        <v>0</v>
      </c>
      <c r="L267" s="82"/>
      <c r="M267" s="86"/>
      <c r="N267" s="87"/>
      <c r="O267" s="87"/>
      <c r="P267" s="88">
        <f>SUM(P268:P272)</f>
        <v>0</v>
      </c>
      <c r="Q267" s="87"/>
      <c r="R267" s="88">
        <f>SUM(R268:R272)</f>
        <v>0</v>
      </c>
      <c r="S267" s="87"/>
      <c r="T267" s="89">
        <f>SUM(T268:T272)</f>
        <v>0</v>
      </c>
      <c r="AR267" s="83" t="s">
        <v>124</v>
      </c>
      <c r="AT267" s="90" t="s">
        <v>72</v>
      </c>
      <c r="AU267" s="90" t="s">
        <v>80</v>
      </c>
      <c r="AY267" s="83" t="s">
        <v>118</v>
      </c>
      <c r="BK267" s="91">
        <f>SUM(BK268:BK272)</f>
        <v>0</v>
      </c>
    </row>
    <row r="268" spans="1:65" s="16" customFormat="1" ht="16.5" customHeight="1">
      <c r="A268" s="13"/>
      <c r="B268" s="14"/>
      <c r="C268" s="94" t="s">
        <v>504</v>
      </c>
      <c r="D268" s="94" t="s">
        <v>120</v>
      </c>
      <c r="E268" s="95" t="s">
        <v>505</v>
      </c>
      <c r="F268" s="96" t="s">
        <v>506</v>
      </c>
      <c r="G268" s="97" t="s">
        <v>507</v>
      </c>
      <c r="H268" s="98">
        <v>1</v>
      </c>
      <c r="I268" s="1"/>
      <c r="J268" s="99">
        <f>ROUND(I268*H268,2)</f>
        <v>0</v>
      </c>
      <c r="K268" s="100"/>
      <c r="L268" s="14"/>
      <c r="M268" s="108" t="s">
        <v>1</v>
      </c>
      <c r="N268" s="109" t="s">
        <v>38</v>
      </c>
      <c r="O268" s="110"/>
      <c r="P268" s="111">
        <f>O268*H268</f>
        <v>0</v>
      </c>
      <c r="Q268" s="111">
        <v>0</v>
      </c>
      <c r="R268" s="111">
        <f>Q268*H268</f>
        <v>0</v>
      </c>
      <c r="S268" s="111">
        <v>0</v>
      </c>
      <c r="T268" s="112">
        <f>S268*H268</f>
        <v>0</v>
      </c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R268" s="106" t="s">
        <v>508</v>
      </c>
      <c r="AT268" s="106" t="s">
        <v>120</v>
      </c>
      <c r="AU268" s="106" t="s">
        <v>82</v>
      </c>
      <c r="AY268" s="6" t="s">
        <v>118</v>
      </c>
      <c r="BE268" s="107">
        <f>IF(N268="základní",J268,0)</f>
        <v>0</v>
      </c>
      <c r="BF268" s="107">
        <f>IF(N268="snížená",J268,0)</f>
        <v>0</v>
      </c>
      <c r="BG268" s="107">
        <f>IF(N268="zákl. přenesená",J268,0)</f>
        <v>0</v>
      </c>
      <c r="BH268" s="107">
        <f>IF(N268="sníž. přenesená",J268,0)</f>
        <v>0</v>
      </c>
      <c r="BI268" s="107">
        <f>IF(N268="nulová",J268,0)</f>
        <v>0</v>
      </c>
      <c r="BJ268" s="6" t="s">
        <v>80</v>
      </c>
      <c r="BK268" s="107">
        <f>ROUND(I268*H268,2)</f>
        <v>0</v>
      </c>
      <c r="BL268" s="6" t="s">
        <v>508</v>
      </c>
      <c r="BM268" s="106" t="s">
        <v>509</v>
      </c>
    </row>
    <row r="269" spans="1:65" s="16" customFormat="1" ht="16.5" customHeight="1">
      <c r="A269" s="13"/>
      <c r="B269" s="14"/>
      <c r="C269" s="94" t="s">
        <v>510</v>
      </c>
      <c r="D269" s="94" t="s">
        <v>120</v>
      </c>
      <c r="E269" s="95" t="s">
        <v>511</v>
      </c>
      <c r="F269" s="96" t="s">
        <v>512</v>
      </c>
      <c r="G269" s="97" t="s">
        <v>507</v>
      </c>
      <c r="H269" s="98">
        <v>1</v>
      </c>
      <c r="I269" s="1"/>
      <c r="J269" s="99">
        <f>ROUND(I269*H269,2)</f>
        <v>0</v>
      </c>
      <c r="K269" s="100"/>
      <c r="L269" s="14"/>
      <c r="M269" s="108" t="s">
        <v>1</v>
      </c>
      <c r="N269" s="109" t="s">
        <v>38</v>
      </c>
      <c r="O269" s="110"/>
      <c r="P269" s="111">
        <f>O269*H269</f>
        <v>0</v>
      </c>
      <c r="Q269" s="111">
        <v>0</v>
      </c>
      <c r="R269" s="111">
        <f>Q269*H269</f>
        <v>0</v>
      </c>
      <c r="S269" s="111">
        <v>0</v>
      </c>
      <c r="T269" s="112">
        <f>S269*H269</f>
        <v>0</v>
      </c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R269" s="106" t="s">
        <v>508</v>
      </c>
      <c r="AT269" s="106" t="s">
        <v>120</v>
      </c>
      <c r="AU269" s="106" t="s">
        <v>82</v>
      </c>
      <c r="AY269" s="6" t="s">
        <v>118</v>
      </c>
      <c r="BE269" s="107">
        <f>IF(N269="základní",J269,0)</f>
        <v>0</v>
      </c>
      <c r="BF269" s="107">
        <f>IF(N269="snížená",J269,0)</f>
        <v>0</v>
      </c>
      <c r="BG269" s="107">
        <f>IF(N269="zákl. přenesená",J269,0)</f>
        <v>0</v>
      </c>
      <c r="BH269" s="107">
        <f>IF(N269="sníž. přenesená",J269,0)</f>
        <v>0</v>
      </c>
      <c r="BI269" s="107">
        <f>IF(N269="nulová",J269,0)</f>
        <v>0</v>
      </c>
      <c r="BJ269" s="6" t="s">
        <v>80</v>
      </c>
      <c r="BK269" s="107">
        <f>ROUND(I269*H269,2)</f>
        <v>0</v>
      </c>
      <c r="BL269" s="6" t="s">
        <v>508</v>
      </c>
      <c r="BM269" s="106" t="s">
        <v>513</v>
      </c>
    </row>
    <row r="270" spans="1:65" s="16" customFormat="1" ht="16.5" customHeight="1">
      <c r="A270" s="13"/>
      <c r="B270" s="14"/>
      <c r="C270" s="94" t="s">
        <v>514</v>
      </c>
      <c r="D270" s="94" t="s">
        <v>120</v>
      </c>
      <c r="E270" s="95" t="s">
        <v>515</v>
      </c>
      <c r="F270" s="96" t="s">
        <v>516</v>
      </c>
      <c r="G270" s="97" t="s">
        <v>507</v>
      </c>
      <c r="H270" s="98">
        <v>1</v>
      </c>
      <c r="I270" s="1"/>
      <c r="J270" s="99">
        <f>ROUND(I270*H270,2)</f>
        <v>0</v>
      </c>
      <c r="K270" s="100"/>
      <c r="L270" s="14"/>
      <c r="M270" s="108" t="s">
        <v>1</v>
      </c>
      <c r="N270" s="109" t="s">
        <v>38</v>
      </c>
      <c r="O270" s="110"/>
      <c r="P270" s="111">
        <f>O270*H270</f>
        <v>0</v>
      </c>
      <c r="Q270" s="111">
        <v>0</v>
      </c>
      <c r="R270" s="111">
        <f>Q270*H270</f>
        <v>0</v>
      </c>
      <c r="S270" s="111">
        <v>0</v>
      </c>
      <c r="T270" s="112">
        <f>S270*H270</f>
        <v>0</v>
      </c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R270" s="106" t="s">
        <v>508</v>
      </c>
      <c r="AT270" s="106" t="s">
        <v>120</v>
      </c>
      <c r="AU270" s="106" t="s">
        <v>82</v>
      </c>
      <c r="AY270" s="6" t="s">
        <v>118</v>
      </c>
      <c r="BE270" s="107">
        <f>IF(N270="základní",J270,0)</f>
        <v>0</v>
      </c>
      <c r="BF270" s="107">
        <f>IF(N270="snížená",J270,0)</f>
        <v>0</v>
      </c>
      <c r="BG270" s="107">
        <f>IF(N270="zákl. přenesená",J270,0)</f>
        <v>0</v>
      </c>
      <c r="BH270" s="107">
        <f>IF(N270="sníž. přenesená",J270,0)</f>
        <v>0</v>
      </c>
      <c r="BI270" s="107">
        <f>IF(N270="nulová",J270,0)</f>
        <v>0</v>
      </c>
      <c r="BJ270" s="6" t="s">
        <v>80</v>
      </c>
      <c r="BK270" s="107">
        <f>ROUND(I270*H270,2)</f>
        <v>0</v>
      </c>
      <c r="BL270" s="6" t="s">
        <v>508</v>
      </c>
      <c r="BM270" s="106" t="s">
        <v>517</v>
      </c>
    </row>
    <row r="271" spans="1:65" s="16" customFormat="1" ht="16.5" customHeight="1">
      <c r="A271" s="13"/>
      <c r="B271" s="14"/>
      <c r="C271" s="94" t="s">
        <v>518</v>
      </c>
      <c r="D271" s="94" t="s">
        <v>120</v>
      </c>
      <c r="E271" s="95" t="s">
        <v>519</v>
      </c>
      <c r="F271" s="96" t="s">
        <v>520</v>
      </c>
      <c r="G271" s="97" t="s">
        <v>507</v>
      </c>
      <c r="H271" s="98">
        <v>1</v>
      </c>
      <c r="I271" s="1"/>
      <c r="J271" s="99">
        <f>ROUND(I271*H271,2)</f>
        <v>0</v>
      </c>
      <c r="K271" s="100"/>
      <c r="L271" s="14"/>
      <c r="M271" s="108" t="s">
        <v>1</v>
      </c>
      <c r="N271" s="109" t="s">
        <v>38</v>
      </c>
      <c r="O271" s="110"/>
      <c r="P271" s="111">
        <f>O271*H271</f>
        <v>0</v>
      </c>
      <c r="Q271" s="111">
        <v>0</v>
      </c>
      <c r="R271" s="111">
        <f>Q271*H271</f>
        <v>0</v>
      </c>
      <c r="S271" s="111">
        <v>0</v>
      </c>
      <c r="T271" s="112">
        <f>S271*H271</f>
        <v>0</v>
      </c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R271" s="106" t="s">
        <v>508</v>
      </c>
      <c r="AT271" s="106" t="s">
        <v>120</v>
      </c>
      <c r="AU271" s="106" t="s">
        <v>82</v>
      </c>
      <c r="AY271" s="6" t="s">
        <v>118</v>
      </c>
      <c r="BE271" s="107">
        <f>IF(N271="základní",J271,0)</f>
        <v>0</v>
      </c>
      <c r="BF271" s="107">
        <f>IF(N271="snížená",J271,0)</f>
        <v>0</v>
      </c>
      <c r="BG271" s="107">
        <f>IF(N271="zákl. přenesená",J271,0)</f>
        <v>0</v>
      </c>
      <c r="BH271" s="107">
        <f>IF(N271="sníž. přenesená",J271,0)</f>
        <v>0</v>
      </c>
      <c r="BI271" s="107">
        <f>IF(N271="nulová",J271,0)</f>
        <v>0</v>
      </c>
      <c r="BJ271" s="6" t="s">
        <v>80</v>
      </c>
      <c r="BK271" s="107">
        <f>ROUND(I271*H271,2)</f>
        <v>0</v>
      </c>
      <c r="BL271" s="6" t="s">
        <v>508</v>
      </c>
      <c r="BM271" s="106" t="s">
        <v>521</v>
      </c>
    </row>
    <row r="272" spans="1:65" s="16" customFormat="1" ht="16.5" customHeight="1">
      <c r="A272" s="13"/>
      <c r="B272" s="14"/>
      <c r="C272" s="94" t="s">
        <v>522</v>
      </c>
      <c r="D272" s="94" t="s">
        <v>120</v>
      </c>
      <c r="E272" s="95" t="s">
        <v>523</v>
      </c>
      <c r="F272" s="96" t="s">
        <v>524</v>
      </c>
      <c r="G272" s="97" t="s">
        <v>507</v>
      </c>
      <c r="H272" s="98">
        <v>1</v>
      </c>
      <c r="I272" s="1"/>
      <c r="J272" s="99">
        <f>ROUND(I272*H272,2)</f>
        <v>0</v>
      </c>
      <c r="K272" s="100"/>
      <c r="L272" s="14"/>
      <c r="M272" s="101" t="s">
        <v>1</v>
      </c>
      <c r="N272" s="102" t="s">
        <v>38</v>
      </c>
      <c r="O272" s="103"/>
      <c r="P272" s="104">
        <f>O272*H272</f>
        <v>0</v>
      </c>
      <c r="Q272" s="104">
        <v>0</v>
      </c>
      <c r="R272" s="104">
        <f>Q272*H272</f>
        <v>0</v>
      </c>
      <c r="S272" s="104">
        <v>0</v>
      </c>
      <c r="T272" s="105">
        <f>S272*H272</f>
        <v>0</v>
      </c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R272" s="106" t="s">
        <v>508</v>
      </c>
      <c r="AT272" s="106" t="s">
        <v>120</v>
      </c>
      <c r="AU272" s="106" t="s">
        <v>82</v>
      </c>
      <c r="AY272" s="6" t="s">
        <v>118</v>
      </c>
      <c r="BE272" s="107">
        <f>IF(N272="základní",J272,0)</f>
        <v>0</v>
      </c>
      <c r="BF272" s="107">
        <f>IF(N272="snížená",J272,0)</f>
        <v>0</v>
      </c>
      <c r="BG272" s="107">
        <f>IF(N272="zákl. přenesená",J272,0)</f>
        <v>0</v>
      </c>
      <c r="BH272" s="107">
        <f>IF(N272="sníž. přenesená",J272,0)</f>
        <v>0</v>
      </c>
      <c r="BI272" s="107">
        <f>IF(N272="nulová",J272,0)</f>
        <v>0</v>
      </c>
      <c r="BJ272" s="6" t="s">
        <v>80</v>
      </c>
      <c r="BK272" s="107">
        <f>ROUND(I272*H272,2)</f>
        <v>0</v>
      </c>
      <c r="BL272" s="6" t="s">
        <v>508</v>
      </c>
      <c r="BM272" s="106" t="s">
        <v>525</v>
      </c>
    </row>
    <row r="273" spans="1:31" s="16" customFormat="1" ht="6.95" customHeight="1">
      <c r="A273" s="13"/>
      <c r="B273" s="45"/>
      <c r="C273" s="46"/>
      <c r="D273" s="46"/>
      <c r="E273" s="46"/>
      <c r="F273" s="46"/>
      <c r="G273" s="46"/>
      <c r="H273" s="46"/>
      <c r="I273" s="46"/>
      <c r="J273" s="46"/>
      <c r="K273" s="46"/>
      <c r="L273" s="14"/>
      <c r="M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</row>
  </sheetData>
  <sheetProtection algorithmName="SHA-512" hashValue="gKhkel7QYCIXZmF5r2v0J4lN7/PzEyrUXg69+EdO2zldgMQBlUVeBKF9CxFkkSBBBk40h9HwwgLztUMpJPidbQ==" saltValue="EpX77f3wunWHaNRNPYivkw==" spinCount="100000" sheet="1" objects="1" scenarios="1"/>
  <autoFilter ref="C126:K272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2"/>
  <sheetViews>
    <sheetView showGridLines="0" zoomScale="120" zoomScaleNormal="120" workbookViewId="0">
      <selection activeCell="V39" sqref="V39"/>
    </sheetView>
  </sheetViews>
  <sheetFormatPr defaultRowHeight="11.25"/>
  <cols>
    <col min="1" max="1" width="8.33203125" style="5" customWidth="1"/>
    <col min="2" max="2" width="1.1640625" style="5" customWidth="1"/>
    <col min="3" max="3" width="4.1640625" style="5" customWidth="1"/>
    <col min="4" max="4" width="4.33203125" style="5" customWidth="1"/>
    <col min="5" max="5" width="17.1640625" style="5" customWidth="1"/>
    <col min="6" max="6" width="50.83203125" style="5" customWidth="1"/>
    <col min="7" max="7" width="7.5" style="5" customWidth="1"/>
    <col min="8" max="8" width="14" style="5" customWidth="1"/>
    <col min="9" max="9" width="15.83203125" style="5" customWidth="1"/>
    <col min="10" max="10" width="22.33203125" style="5" customWidth="1"/>
    <col min="11" max="11" width="22.33203125" style="5" hidden="1" customWidth="1"/>
    <col min="12" max="12" width="9.33203125" style="5" customWidth="1"/>
    <col min="13" max="13" width="10.83203125" style="5" hidden="1" customWidth="1"/>
    <col min="14" max="14" width="9.33203125" style="5" hidden="1"/>
    <col min="15" max="20" width="14.1640625" style="5" hidden="1" customWidth="1"/>
    <col min="21" max="21" width="16.33203125" style="5" hidden="1" customWidth="1"/>
    <col min="22" max="22" width="12.33203125" style="5" customWidth="1"/>
    <col min="23" max="23" width="16.33203125" style="5" customWidth="1"/>
    <col min="24" max="24" width="12.33203125" style="5" customWidth="1"/>
    <col min="25" max="25" width="15" style="5" customWidth="1"/>
    <col min="26" max="26" width="11" style="5" customWidth="1"/>
    <col min="27" max="27" width="15" style="5" customWidth="1"/>
    <col min="28" max="28" width="16.33203125" style="5" customWidth="1"/>
    <col min="29" max="29" width="11" style="5" customWidth="1"/>
    <col min="30" max="30" width="15" style="5" customWidth="1"/>
    <col min="31" max="31" width="16.33203125" style="5" customWidth="1"/>
    <col min="32" max="43" width="9.33203125" style="5"/>
    <col min="44" max="65" width="9.33203125" style="5" hidden="1"/>
    <col min="66" max="16384" width="9.33203125" style="5"/>
  </cols>
  <sheetData>
    <row r="2" spans="1:46" ht="36.950000000000003" customHeight="1">
      <c r="L2" s="221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6" t="s">
        <v>84</v>
      </c>
    </row>
    <row r="3" spans="1:46" ht="6.9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82</v>
      </c>
    </row>
    <row r="4" spans="1:46" ht="24.95" customHeight="1">
      <c r="B4" s="9"/>
      <c r="D4" s="10" t="s">
        <v>85</v>
      </c>
      <c r="L4" s="9"/>
      <c r="M4" s="11" t="s">
        <v>10</v>
      </c>
      <c r="AT4" s="6" t="s">
        <v>3</v>
      </c>
    </row>
    <row r="5" spans="1:46" ht="6.95" customHeight="1">
      <c r="B5" s="9"/>
      <c r="L5" s="9"/>
    </row>
    <row r="6" spans="1:46" ht="12" customHeight="1">
      <c r="B6" s="9"/>
      <c r="D6" s="12" t="s">
        <v>16</v>
      </c>
      <c r="L6" s="9"/>
    </row>
    <row r="7" spans="1:46" ht="16.5" customHeight="1">
      <c r="B7" s="9"/>
      <c r="E7" s="235" t="str">
        <f>'Rekapitulace stavby'!K6</f>
        <v>Přechod pro chodce ul. Bezručova, Bohumín, U Partyzána</v>
      </c>
      <c r="F7" s="236"/>
      <c r="G7" s="236"/>
      <c r="H7" s="236"/>
      <c r="L7" s="9"/>
    </row>
    <row r="8" spans="1:46" s="16" customFormat="1" ht="12" customHeight="1">
      <c r="A8" s="13"/>
      <c r="B8" s="14"/>
      <c r="C8" s="13"/>
      <c r="D8" s="12" t="s">
        <v>86</v>
      </c>
      <c r="E8" s="13"/>
      <c r="F8" s="13"/>
      <c r="G8" s="13"/>
      <c r="H8" s="13"/>
      <c r="I8" s="13"/>
      <c r="J8" s="13"/>
      <c r="K8" s="13"/>
      <c r="L8" s="15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6" customFormat="1" ht="16.5" customHeight="1">
      <c r="A9" s="13"/>
      <c r="B9" s="14"/>
      <c r="C9" s="13"/>
      <c r="D9" s="13"/>
      <c r="E9" s="232" t="s">
        <v>534</v>
      </c>
      <c r="F9" s="234"/>
      <c r="G9" s="234"/>
      <c r="H9" s="234"/>
      <c r="I9" s="13"/>
      <c r="J9" s="13"/>
      <c r="K9" s="13"/>
      <c r="L9" s="15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6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15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6" customFormat="1" ht="12" customHeight="1">
      <c r="A11" s="13"/>
      <c r="B11" s="14"/>
      <c r="C11" s="13"/>
      <c r="D11" s="12" t="s">
        <v>17</v>
      </c>
      <c r="E11" s="13"/>
      <c r="F11" s="17" t="s">
        <v>1</v>
      </c>
      <c r="G11" s="13"/>
      <c r="H11" s="13"/>
      <c r="I11" s="12" t="s">
        <v>18</v>
      </c>
      <c r="J11" s="17" t="s">
        <v>1</v>
      </c>
      <c r="K11" s="13"/>
      <c r="L11" s="15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6" customFormat="1" ht="12" customHeight="1">
      <c r="A12" s="13"/>
      <c r="B12" s="14"/>
      <c r="C12" s="13"/>
      <c r="D12" s="12" t="s">
        <v>19</v>
      </c>
      <c r="E12" s="13"/>
      <c r="F12" s="17" t="s">
        <v>20</v>
      </c>
      <c r="G12" s="13"/>
      <c r="H12" s="13"/>
      <c r="I12" s="12" t="s">
        <v>21</v>
      </c>
      <c r="J12" s="18" t="str">
        <f>'Rekapitulace stavby'!AN8</f>
        <v>21.1.2021</v>
      </c>
      <c r="K12" s="13"/>
      <c r="L12" s="15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6" customFormat="1" ht="10.9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15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6" customFormat="1" ht="12" customHeight="1">
      <c r="A14" s="13"/>
      <c r="B14" s="14"/>
      <c r="C14" s="13"/>
      <c r="D14" s="12" t="s">
        <v>23</v>
      </c>
      <c r="E14" s="13"/>
      <c r="F14" s="13"/>
      <c r="G14" s="13"/>
      <c r="H14" s="13"/>
      <c r="I14" s="12" t="s">
        <v>24</v>
      </c>
      <c r="J14" s="17" t="s">
        <v>1</v>
      </c>
      <c r="K14" s="13"/>
      <c r="L14" s="15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6" customFormat="1" ht="18" customHeight="1">
      <c r="A15" s="13"/>
      <c r="B15" s="14"/>
      <c r="C15" s="13"/>
      <c r="D15" s="13"/>
      <c r="E15" s="17" t="s">
        <v>25</v>
      </c>
      <c r="F15" s="13"/>
      <c r="G15" s="13"/>
      <c r="H15" s="13"/>
      <c r="I15" s="12" t="s">
        <v>26</v>
      </c>
      <c r="J15" s="17" t="s">
        <v>1</v>
      </c>
      <c r="K15" s="13"/>
      <c r="L15" s="15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6" customFormat="1" ht="6.95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15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6" customFormat="1" ht="12" customHeight="1">
      <c r="A17" s="13"/>
      <c r="B17" s="14"/>
      <c r="C17" s="13"/>
      <c r="D17" s="12" t="s">
        <v>27</v>
      </c>
      <c r="E17" s="13"/>
      <c r="F17" s="13"/>
      <c r="G17" s="13"/>
      <c r="H17" s="13"/>
      <c r="I17" s="12" t="s">
        <v>24</v>
      </c>
      <c r="J17" s="4" t="str">
        <f>'Rekapitulace stavby'!AN13</f>
        <v>Vyplň údaj</v>
      </c>
      <c r="K17" s="13"/>
      <c r="L17" s="15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6" customFormat="1" ht="18" customHeight="1">
      <c r="A18" s="13"/>
      <c r="B18" s="14"/>
      <c r="C18" s="13"/>
      <c r="D18" s="13"/>
      <c r="E18" s="237" t="str">
        <f>'Rekapitulace stavby'!E14</f>
        <v>Vyplň údaj</v>
      </c>
      <c r="F18" s="238"/>
      <c r="G18" s="238"/>
      <c r="H18" s="238"/>
      <c r="I18" s="12" t="s">
        <v>26</v>
      </c>
      <c r="J18" s="4" t="str">
        <f>'Rekapitulace stavby'!AN14</f>
        <v>Vyplň údaj</v>
      </c>
      <c r="K18" s="13"/>
      <c r="L18" s="15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6" customFormat="1" ht="6.95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15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6" customFormat="1" ht="12" customHeight="1">
      <c r="A20" s="13"/>
      <c r="B20" s="14"/>
      <c r="C20" s="13"/>
      <c r="D20" s="12" t="s">
        <v>29</v>
      </c>
      <c r="E20" s="13"/>
      <c r="F20" s="13"/>
      <c r="G20" s="13"/>
      <c r="H20" s="13"/>
      <c r="I20" s="12" t="s">
        <v>24</v>
      </c>
      <c r="J20" s="19" t="s">
        <v>538</v>
      </c>
      <c r="K20" s="13"/>
      <c r="L20" s="15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6" customFormat="1" ht="18" customHeight="1">
      <c r="A21" s="13"/>
      <c r="B21" s="14"/>
      <c r="C21" s="13"/>
      <c r="D21" s="13"/>
      <c r="E21" s="17" t="s">
        <v>536</v>
      </c>
      <c r="F21" s="13"/>
      <c r="G21" s="13"/>
      <c r="H21" s="13"/>
      <c r="I21" s="12" t="s">
        <v>26</v>
      </c>
      <c r="J21" s="17" t="s">
        <v>1</v>
      </c>
      <c r="K21" s="13"/>
      <c r="L21" s="15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6" customFormat="1" ht="6.95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15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6" customFormat="1" ht="12" customHeight="1">
      <c r="A23" s="13"/>
      <c r="B23" s="14"/>
      <c r="C23" s="13"/>
      <c r="D23" s="12" t="s">
        <v>31</v>
      </c>
      <c r="E23" s="13"/>
      <c r="F23" s="13"/>
      <c r="G23" s="13"/>
      <c r="H23" s="13"/>
      <c r="I23" s="12" t="s">
        <v>24</v>
      </c>
      <c r="J23" s="17" t="s">
        <v>1</v>
      </c>
      <c r="K23" s="13"/>
      <c r="L23" s="15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6" customFormat="1" ht="18" customHeight="1">
      <c r="A24" s="13"/>
      <c r="B24" s="14"/>
      <c r="C24" s="13"/>
      <c r="D24" s="13"/>
      <c r="E24" s="17" t="s">
        <v>537</v>
      </c>
      <c r="F24" s="13"/>
      <c r="G24" s="13"/>
      <c r="H24" s="13"/>
      <c r="I24" s="12" t="s">
        <v>26</v>
      </c>
      <c r="J24" s="17" t="s">
        <v>1</v>
      </c>
      <c r="K24" s="13"/>
      <c r="L24" s="15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6" customFormat="1" ht="6.95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15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6" customFormat="1" ht="12" customHeight="1">
      <c r="A26" s="13"/>
      <c r="B26" s="14"/>
      <c r="C26" s="13"/>
      <c r="D26" s="12" t="s">
        <v>32</v>
      </c>
      <c r="E26" s="13"/>
      <c r="F26" s="13"/>
      <c r="G26" s="13"/>
      <c r="H26" s="13"/>
      <c r="I26" s="13"/>
      <c r="J26" s="13"/>
      <c r="K26" s="13"/>
      <c r="L26" s="15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23" customFormat="1" ht="16.5" customHeight="1">
      <c r="A27" s="20"/>
      <c r="B27" s="21"/>
      <c r="C27" s="20"/>
      <c r="D27" s="20"/>
      <c r="E27" s="203" t="s">
        <v>1</v>
      </c>
      <c r="F27" s="203"/>
      <c r="G27" s="203"/>
      <c r="H27" s="203"/>
      <c r="I27" s="20"/>
      <c r="J27" s="20"/>
      <c r="K27" s="20"/>
      <c r="L27" s="22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</row>
    <row r="28" spans="1:31" s="16" customFormat="1" ht="6.95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5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6" customFormat="1" ht="6.95" customHeight="1">
      <c r="A29" s="13"/>
      <c r="B29" s="14"/>
      <c r="C29" s="13"/>
      <c r="D29" s="24"/>
      <c r="E29" s="24"/>
      <c r="F29" s="24"/>
      <c r="G29" s="24"/>
      <c r="H29" s="24"/>
      <c r="I29" s="24"/>
      <c r="J29" s="24"/>
      <c r="K29" s="24"/>
      <c r="L29" s="15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6" customFormat="1" ht="25.35" customHeight="1">
      <c r="A30" s="13"/>
      <c r="B30" s="14"/>
      <c r="C30" s="13"/>
      <c r="D30" s="25" t="s">
        <v>33</v>
      </c>
      <c r="E30" s="13"/>
      <c r="F30" s="13"/>
      <c r="G30" s="13"/>
      <c r="H30" s="13"/>
      <c r="I30" s="13"/>
      <c r="J30" s="26">
        <f>ROUND(J118, 2)</f>
        <v>0</v>
      </c>
      <c r="K30" s="13"/>
      <c r="L30" s="15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6" customFormat="1" ht="6.95" customHeight="1">
      <c r="A31" s="13"/>
      <c r="B31" s="14"/>
      <c r="C31" s="13"/>
      <c r="D31" s="24"/>
      <c r="E31" s="24"/>
      <c r="F31" s="24"/>
      <c r="G31" s="24"/>
      <c r="H31" s="24"/>
      <c r="I31" s="24"/>
      <c r="J31" s="24"/>
      <c r="K31" s="24"/>
      <c r="L31" s="15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6" customFormat="1" ht="14.45" customHeight="1">
      <c r="A32" s="13"/>
      <c r="B32" s="14"/>
      <c r="C32" s="13"/>
      <c r="D32" s="13"/>
      <c r="E32" s="13"/>
      <c r="F32" s="27" t="s">
        <v>35</v>
      </c>
      <c r="G32" s="13"/>
      <c r="H32" s="13"/>
      <c r="I32" s="27" t="s">
        <v>34</v>
      </c>
      <c r="J32" s="27" t="s">
        <v>36</v>
      </c>
      <c r="K32" s="13"/>
      <c r="L32" s="15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6" customFormat="1" ht="14.45" customHeight="1">
      <c r="A33" s="13"/>
      <c r="B33" s="14"/>
      <c r="C33" s="13"/>
      <c r="D33" s="28" t="s">
        <v>37</v>
      </c>
      <c r="E33" s="12" t="s">
        <v>38</v>
      </c>
      <c r="F33" s="29">
        <f>ROUND((SUM(BE118:BE121)),  2)</f>
        <v>0</v>
      </c>
      <c r="G33" s="13"/>
      <c r="H33" s="13"/>
      <c r="I33" s="30">
        <v>0.21</v>
      </c>
      <c r="J33" s="29">
        <f>ROUND(((SUM(BE118:BE121))*I33),  2)</f>
        <v>0</v>
      </c>
      <c r="K33" s="13"/>
      <c r="L33" s="15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6" customFormat="1" ht="14.45" customHeight="1">
      <c r="A34" s="13"/>
      <c r="B34" s="14"/>
      <c r="C34" s="13"/>
      <c r="D34" s="13"/>
      <c r="E34" s="12" t="s">
        <v>39</v>
      </c>
      <c r="F34" s="29">
        <f>ROUND((SUM(BF118:BF121)),  2)</f>
        <v>0</v>
      </c>
      <c r="G34" s="13"/>
      <c r="H34" s="13"/>
      <c r="I34" s="30">
        <v>0.15</v>
      </c>
      <c r="J34" s="29">
        <f>ROUND(((SUM(BF118:BF121))*I34),  2)</f>
        <v>0</v>
      </c>
      <c r="K34" s="13"/>
      <c r="L34" s="15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6" customFormat="1" ht="14.45" hidden="1" customHeight="1">
      <c r="A35" s="13"/>
      <c r="B35" s="14"/>
      <c r="C35" s="13"/>
      <c r="D35" s="13"/>
      <c r="E35" s="12" t="s">
        <v>40</v>
      </c>
      <c r="F35" s="29">
        <f>ROUND((SUM(BG118:BG121)),  2)</f>
        <v>0</v>
      </c>
      <c r="G35" s="13"/>
      <c r="H35" s="13"/>
      <c r="I35" s="30">
        <v>0.21</v>
      </c>
      <c r="J35" s="29">
        <f>0</f>
        <v>0</v>
      </c>
      <c r="K35" s="13"/>
      <c r="L35" s="15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6" customFormat="1" ht="14.45" hidden="1" customHeight="1">
      <c r="A36" s="13"/>
      <c r="B36" s="14"/>
      <c r="C36" s="13"/>
      <c r="D36" s="13"/>
      <c r="E36" s="12" t="s">
        <v>41</v>
      </c>
      <c r="F36" s="29">
        <f>ROUND((SUM(BH118:BH121)),  2)</f>
        <v>0</v>
      </c>
      <c r="G36" s="13"/>
      <c r="H36" s="13"/>
      <c r="I36" s="30">
        <v>0.15</v>
      </c>
      <c r="J36" s="29">
        <f>0</f>
        <v>0</v>
      </c>
      <c r="K36" s="13"/>
      <c r="L36" s="15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6" customFormat="1" ht="14.45" hidden="1" customHeight="1">
      <c r="A37" s="13"/>
      <c r="B37" s="14"/>
      <c r="C37" s="13"/>
      <c r="D37" s="13"/>
      <c r="E37" s="12" t="s">
        <v>42</v>
      </c>
      <c r="F37" s="29">
        <f>ROUND((SUM(BI118:BI121)),  2)</f>
        <v>0</v>
      </c>
      <c r="G37" s="13"/>
      <c r="H37" s="13"/>
      <c r="I37" s="30">
        <v>0</v>
      </c>
      <c r="J37" s="29">
        <f>0</f>
        <v>0</v>
      </c>
      <c r="K37" s="13"/>
      <c r="L37" s="15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6" customFormat="1" ht="6.95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15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6" customFormat="1" ht="25.35" customHeight="1">
      <c r="A39" s="13"/>
      <c r="B39" s="14"/>
      <c r="C39" s="31"/>
      <c r="D39" s="32" t="s">
        <v>43</v>
      </c>
      <c r="E39" s="33"/>
      <c r="F39" s="33"/>
      <c r="G39" s="34" t="s">
        <v>44</v>
      </c>
      <c r="H39" s="35" t="s">
        <v>45</v>
      </c>
      <c r="I39" s="33"/>
      <c r="J39" s="36">
        <f>SUM(J30:J37)</f>
        <v>0</v>
      </c>
      <c r="K39" s="37"/>
      <c r="L39" s="15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6" customFormat="1" ht="14.45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5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ht="14.45" customHeight="1">
      <c r="B41" s="9"/>
      <c r="L41" s="9"/>
    </row>
    <row r="42" spans="1:31" ht="14.45" customHeight="1">
      <c r="B42" s="9"/>
      <c r="L42" s="9"/>
    </row>
    <row r="43" spans="1:31" ht="14.45" customHeight="1">
      <c r="B43" s="9"/>
      <c r="L43" s="9"/>
    </row>
    <row r="44" spans="1:31" ht="14.45" customHeight="1">
      <c r="B44" s="9"/>
      <c r="L44" s="9"/>
    </row>
    <row r="45" spans="1:31" ht="14.45" customHeight="1">
      <c r="B45" s="9"/>
      <c r="L45" s="9"/>
    </row>
    <row r="46" spans="1:31" ht="14.45" customHeight="1">
      <c r="B46" s="9"/>
      <c r="L46" s="9"/>
    </row>
    <row r="47" spans="1:31" ht="14.45" customHeight="1">
      <c r="B47" s="9"/>
      <c r="L47" s="9"/>
    </row>
    <row r="48" spans="1:31" ht="14.45" customHeight="1">
      <c r="B48" s="9"/>
      <c r="L48" s="9"/>
    </row>
    <row r="49" spans="1:31" ht="14.45" customHeight="1">
      <c r="B49" s="9"/>
      <c r="L49" s="9"/>
    </row>
    <row r="50" spans="1:31" s="16" customFormat="1" ht="14.45" customHeight="1">
      <c r="B50" s="15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15"/>
    </row>
    <row r="51" spans="1:31">
      <c r="B51" s="9"/>
      <c r="L51" s="9"/>
    </row>
    <row r="52" spans="1:31">
      <c r="B52" s="9"/>
      <c r="L52" s="9"/>
    </row>
    <row r="53" spans="1:31">
      <c r="B53" s="9"/>
      <c r="L53" s="9"/>
    </row>
    <row r="54" spans="1:31">
      <c r="B54" s="9"/>
      <c r="L54" s="9"/>
    </row>
    <row r="55" spans="1:31">
      <c r="B55" s="9"/>
      <c r="L55" s="9"/>
    </row>
    <row r="56" spans="1:31">
      <c r="B56" s="9"/>
      <c r="L56" s="9"/>
    </row>
    <row r="57" spans="1:31">
      <c r="B57" s="9"/>
      <c r="L57" s="9"/>
    </row>
    <row r="58" spans="1:31">
      <c r="B58" s="9"/>
      <c r="L58" s="9"/>
    </row>
    <row r="59" spans="1:31">
      <c r="B59" s="9"/>
      <c r="L59" s="9"/>
    </row>
    <row r="60" spans="1:31">
      <c r="B60" s="9"/>
      <c r="L60" s="9"/>
    </row>
    <row r="61" spans="1:31" s="16" customFormat="1" ht="12.75">
      <c r="A61" s="13"/>
      <c r="B61" s="14"/>
      <c r="C61" s="13"/>
      <c r="D61" s="40" t="s">
        <v>48</v>
      </c>
      <c r="E61" s="41"/>
      <c r="F61" s="42" t="s">
        <v>49</v>
      </c>
      <c r="G61" s="40" t="s">
        <v>48</v>
      </c>
      <c r="H61" s="41"/>
      <c r="I61" s="41"/>
      <c r="J61" s="43" t="s">
        <v>49</v>
      </c>
      <c r="K61" s="41"/>
      <c r="L61" s="1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>
      <c r="B62" s="9"/>
      <c r="L62" s="9"/>
    </row>
    <row r="63" spans="1:31">
      <c r="B63" s="9"/>
      <c r="L63" s="9"/>
    </row>
    <row r="64" spans="1:31">
      <c r="B64" s="9"/>
      <c r="L64" s="9"/>
    </row>
    <row r="65" spans="1:31" s="16" customFormat="1" ht="12.75">
      <c r="A65" s="13"/>
      <c r="B65" s="14"/>
      <c r="C65" s="13"/>
      <c r="D65" s="38" t="s">
        <v>50</v>
      </c>
      <c r="E65" s="44"/>
      <c r="F65" s="44"/>
      <c r="G65" s="38" t="s">
        <v>51</v>
      </c>
      <c r="H65" s="44"/>
      <c r="I65" s="44"/>
      <c r="J65" s="44"/>
      <c r="K65" s="44"/>
      <c r="L65" s="1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>
      <c r="B66" s="9"/>
      <c r="L66" s="9"/>
    </row>
    <row r="67" spans="1:31">
      <c r="B67" s="9"/>
      <c r="L67" s="9"/>
    </row>
    <row r="68" spans="1:31">
      <c r="B68" s="9"/>
      <c r="L68" s="9"/>
    </row>
    <row r="69" spans="1:31">
      <c r="B69" s="9"/>
      <c r="L69" s="9"/>
    </row>
    <row r="70" spans="1:31">
      <c r="B70" s="9"/>
      <c r="L70" s="9"/>
    </row>
    <row r="71" spans="1:31">
      <c r="B71" s="9"/>
      <c r="L71" s="9"/>
    </row>
    <row r="72" spans="1:31">
      <c r="B72" s="9"/>
      <c r="L72" s="9"/>
    </row>
    <row r="73" spans="1:31">
      <c r="B73" s="9"/>
      <c r="L73" s="9"/>
    </row>
    <row r="74" spans="1:31">
      <c r="B74" s="9"/>
      <c r="L74" s="9"/>
    </row>
    <row r="75" spans="1:31">
      <c r="B75" s="9"/>
      <c r="L75" s="9"/>
    </row>
    <row r="76" spans="1:31" s="16" customFormat="1" ht="12.75">
      <c r="A76" s="13"/>
      <c r="B76" s="14"/>
      <c r="C76" s="13"/>
      <c r="D76" s="40" t="s">
        <v>48</v>
      </c>
      <c r="E76" s="41"/>
      <c r="F76" s="42" t="s">
        <v>49</v>
      </c>
      <c r="G76" s="40" t="s">
        <v>48</v>
      </c>
      <c r="H76" s="41"/>
      <c r="I76" s="41"/>
      <c r="J76" s="43" t="s">
        <v>49</v>
      </c>
      <c r="K76" s="41"/>
      <c r="L76" s="15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6" customFormat="1" ht="14.45" customHeight="1">
      <c r="A77" s="1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15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47" s="16" customFormat="1" ht="6.95" customHeight="1">
      <c r="A81" s="1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15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47" s="16" customFormat="1" ht="24.95" customHeight="1">
      <c r="A82" s="13"/>
      <c r="B82" s="14"/>
      <c r="C82" s="10" t="s">
        <v>87</v>
      </c>
      <c r="D82" s="13"/>
      <c r="E82" s="13"/>
      <c r="F82" s="13"/>
      <c r="G82" s="13"/>
      <c r="H82" s="13"/>
      <c r="I82" s="13"/>
      <c r="J82" s="13"/>
      <c r="K82" s="13"/>
      <c r="L82" s="15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47" s="16" customFormat="1" ht="6.95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5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47" s="16" customFormat="1" ht="12" customHeight="1">
      <c r="A84" s="13"/>
      <c r="B84" s="14"/>
      <c r="C84" s="12" t="s">
        <v>16</v>
      </c>
      <c r="D84" s="13"/>
      <c r="E84" s="13"/>
      <c r="F84" s="13"/>
      <c r="G84" s="13"/>
      <c r="H84" s="13"/>
      <c r="I84" s="13"/>
      <c r="J84" s="13"/>
      <c r="K84" s="13"/>
      <c r="L84" s="15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47" s="16" customFormat="1" ht="16.5" customHeight="1">
      <c r="A85" s="13"/>
      <c r="B85" s="14"/>
      <c r="C85" s="13"/>
      <c r="D85" s="13"/>
      <c r="E85" s="235" t="str">
        <f>E7</f>
        <v>Přechod pro chodce ul. Bezručova, Bohumín, U Partyzána</v>
      </c>
      <c r="F85" s="236"/>
      <c r="G85" s="236"/>
      <c r="H85" s="236"/>
      <c r="I85" s="13"/>
      <c r="J85" s="13"/>
      <c r="K85" s="13"/>
      <c r="L85" s="15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47" s="16" customFormat="1" ht="12" customHeight="1">
      <c r="A86" s="13"/>
      <c r="B86" s="14"/>
      <c r="C86" s="12" t="s">
        <v>86</v>
      </c>
      <c r="D86" s="13"/>
      <c r="E86" s="13"/>
      <c r="F86" s="13"/>
      <c r="G86" s="13"/>
      <c r="H86" s="13"/>
      <c r="I86" s="13"/>
      <c r="J86" s="13"/>
      <c r="K86" s="13"/>
      <c r="L86" s="15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47" s="16" customFormat="1" ht="16.5" customHeight="1">
      <c r="A87" s="13"/>
      <c r="B87" s="14"/>
      <c r="C87" s="13"/>
      <c r="D87" s="13"/>
      <c r="E87" s="232" t="str">
        <f>E9</f>
        <v>02 – Osvětlení přechodu pro chodce</v>
      </c>
      <c r="F87" s="234"/>
      <c r="G87" s="234"/>
      <c r="H87" s="234"/>
      <c r="I87" s="13"/>
      <c r="J87" s="13"/>
      <c r="K87" s="13"/>
      <c r="L87" s="15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47" s="16" customFormat="1" ht="6.95" customHeight="1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15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47" s="16" customFormat="1" ht="12" customHeight="1">
      <c r="A89" s="13"/>
      <c r="B89" s="14"/>
      <c r="C89" s="12" t="s">
        <v>19</v>
      </c>
      <c r="D89" s="13"/>
      <c r="E89" s="13"/>
      <c r="F89" s="17" t="str">
        <f>F12</f>
        <v>Bohumín</v>
      </c>
      <c r="G89" s="13"/>
      <c r="H89" s="13"/>
      <c r="I89" s="12" t="s">
        <v>21</v>
      </c>
      <c r="J89" s="18" t="str">
        <f>IF(J12="","",J12)</f>
        <v>21.1.2021</v>
      </c>
      <c r="K89" s="13"/>
      <c r="L89" s="15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47" s="16" customFormat="1" ht="6.95" customHeight="1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15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47" s="16" customFormat="1" ht="15.2" customHeight="1">
      <c r="A91" s="13"/>
      <c r="B91" s="14"/>
      <c r="C91" s="12" t="s">
        <v>23</v>
      </c>
      <c r="D91" s="13"/>
      <c r="E91" s="13"/>
      <c r="F91" s="17" t="str">
        <f>E15</f>
        <v>Město Bohumín</v>
      </c>
      <c r="G91" s="13"/>
      <c r="H91" s="13"/>
      <c r="I91" s="12" t="s">
        <v>29</v>
      </c>
      <c r="J91" s="49" t="str">
        <f>E21</f>
        <v>Ing. Martin Swiatek</v>
      </c>
      <c r="K91" s="13"/>
      <c r="L91" s="15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47" s="16" customFormat="1" ht="15.2" customHeight="1">
      <c r="A92" s="13"/>
      <c r="B92" s="14"/>
      <c r="C92" s="12" t="s">
        <v>27</v>
      </c>
      <c r="D92" s="13"/>
      <c r="E92" s="13"/>
      <c r="F92" s="17" t="str">
        <f>IF(E18="","",E18)</f>
        <v>Vyplň údaj</v>
      </c>
      <c r="G92" s="13"/>
      <c r="H92" s="13"/>
      <c r="I92" s="12" t="s">
        <v>31</v>
      </c>
      <c r="J92" s="49" t="str">
        <f>E24</f>
        <v>Ing. Jiří Krejča</v>
      </c>
      <c r="K92" s="13"/>
      <c r="L92" s="15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47" s="16" customFormat="1" ht="10.35" customHeight="1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15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47" s="16" customFormat="1" ht="29.25" customHeight="1">
      <c r="A94" s="13"/>
      <c r="B94" s="14"/>
      <c r="C94" s="50" t="s">
        <v>88</v>
      </c>
      <c r="D94" s="31"/>
      <c r="E94" s="31"/>
      <c r="F94" s="31"/>
      <c r="G94" s="31"/>
      <c r="H94" s="31"/>
      <c r="I94" s="31"/>
      <c r="J94" s="51" t="s">
        <v>89</v>
      </c>
      <c r="K94" s="31"/>
      <c r="L94" s="15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47" s="16" customFormat="1" ht="10.35" customHeight="1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15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47" s="16" customFormat="1" ht="22.9" customHeight="1">
      <c r="A96" s="13"/>
      <c r="B96" s="14"/>
      <c r="C96" s="52" t="s">
        <v>90</v>
      </c>
      <c r="D96" s="13"/>
      <c r="E96" s="13"/>
      <c r="F96" s="13"/>
      <c r="G96" s="13"/>
      <c r="H96" s="13"/>
      <c r="I96" s="13"/>
      <c r="J96" s="26">
        <f>J118</f>
        <v>0</v>
      </c>
      <c r="K96" s="13"/>
      <c r="L96" s="15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U96" s="6" t="s">
        <v>91</v>
      </c>
    </row>
    <row r="97" spans="1:31" s="53" customFormat="1" ht="24.95" customHeight="1">
      <c r="B97" s="54"/>
      <c r="D97" s="55" t="s">
        <v>526</v>
      </c>
      <c r="E97" s="56"/>
      <c r="F97" s="56"/>
      <c r="G97" s="56"/>
      <c r="H97" s="56"/>
      <c r="I97" s="56"/>
      <c r="J97" s="57">
        <f>J119</f>
        <v>0</v>
      </c>
      <c r="L97" s="54"/>
    </row>
    <row r="98" spans="1:31" s="58" customFormat="1" ht="19.899999999999999" customHeight="1">
      <c r="B98" s="59"/>
      <c r="D98" s="60" t="s">
        <v>527</v>
      </c>
      <c r="E98" s="61"/>
      <c r="F98" s="61"/>
      <c r="G98" s="61"/>
      <c r="H98" s="61"/>
      <c r="I98" s="61"/>
      <c r="J98" s="62">
        <f>J120</f>
        <v>0</v>
      </c>
      <c r="L98" s="59"/>
    </row>
    <row r="99" spans="1:31" s="16" customFormat="1" ht="21.75" customHeight="1">
      <c r="A99" s="13"/>
      <c r="B99" s="14"/>
      <c r="C99" s="13"/>
      <c r="D99" s="13"/>
      <c r="E99" s="13"/>
      <c r="F99" s="13"/>
      <c r="G99" s="13"/>
      <c r="H99" s="13"/>
      <c r="I99" s="13"/>
      <c r="J99" s="13"/>
      <c r="K99" s="13"/>
      <c r="L99" s="15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pans="1:31" s="16" customFormat="1" ht="6.95" customHeight="1">
      <c r="A100" s="13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15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4" spans="1:31" s="16" customFormat="1" ht="6.95" customHeight="1">
      <c r="A104" s="13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15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5" spans="1:31" s="16" customFormat="1" ht="24.95" customHeight="1">
      <c r="A105" s="13"/>
      <c r="B105" s="14"/>
      <c r="C105" s="10" t="s">
        <v>103</v>
      </c>
      <c r="D105" s="13"/>
      <c r="E105" s="13"/>
      <c r="F105" s="13"/>
      <c r="G105" s="13"/>
      <c r="H105" s="13"/>
      <c r="I105" s="13"/>
      <c r="J105" s="13"/>
      <c r="K105" s="13"/>
      <c r="L105" s="15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</row>
    <row r="106" spans="1:31" s="16" customFormat="1" ht="6.95" customHeight="1">
      <c r="A106" s="13"/>
      <c r="B106" s="14"/>
      <c r="C106" s="13"/>
      <c r="D106" s="13"/>
      <c r="E106" s="13"/>
      <c r="F106" s="13"/>
      <c r="G106" s="13"/>
      <c r="H106" s="13"/>
      <c r="I106" s="13"/>
      <c r="J106" s="13"/>
      <c r="K106" s="13"/>
      <c r="L106" s="15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</row>
    <row r="107" spans="1:31" s="16" customFormat="1" ht="12" customHeight="1">
      <c r="A107" s="13"/>
      <c r="B107" s="14"/>
      <c r="C107" s="12" t="s">
        <v>16</v>
      </c>
      <c r="D107" s="13"/>
      <c r="E107" s="13"/>
      <c r="F107" s="13"/>
      <c r="G107" s="13"/>
      <c r="H107" s="13"/>
      <c r="I107" s="13"/>
      <c r="J107" s="13"/>
      <c r="K107" s="13"/>
      <c r="L107" s="15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</row>
    <row r="108" spans="1:31" s="16" customFormat="1" ht="16.5" customHeight="1">
      <c r="A108" s="13"/>
      <c r="B108" s="14"/>
      <c r="C108" s="13"/>
      <c r="D108" s="13"/>
      <c r="E108" s="235" t="str">
        <f>E7</f>
        <v>Přechod pro chodce ul. Bezručova, Bohumín, U Partyzána</v>
      </c>
      <c r="F108" s="236"/>
      <c r="G108" s="236"/>
      <c r="H108" s="236"/>
      <c r="I108" s="13"/>
      <c r="J108" s="13"/>
      <c r="K108" s="13"/>
      <c r="L108" s="15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pans="1:31" s="16" customFormat="1" ht="12" customHeight="1">
      <c r="A109" s="13"/>
      <c r="B109" s="14"/>
      <c r="C109" s="12" t="s">
        <v>86</v>
      </c>
      <c r="D109" s="13"/>
      <c r="E109" s="13"/>
      <c r="F109" s="13"/>
      <c r="G109" s="13"/>
      <c r="H109" s="13"/>
      <c r="I109" s="13"/>
      <c r="J109" s="13"/>
      <c r="K109" s="13"/>
      <c r="L109" s="15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0" spans="1:31" s="16" customFormat="1" ht="16.5" customHeight="1">
      <c r="A110" s="13"/>
      <c r="B110" s="14"/>
      <c r="C110" s="13"/>
      <c r="D110" s="13"/>
      <c r="E110" s="232" t="str">
        <f>E9</f>
        <v>02 – Osvětlení přechodu pro chodce</v>
      </c>
      <c r="F110" s="234"/>
      <c r="G110" s="234"/>
      <c r="H110" s="234"/>
      <c r="I110" s="13"/>
      <c r="J110" s="13"/>
      <c r="K110" s="13"/>
      <c r="L110" s="15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  <row r="111" spans="1:31" s="16" customFormat="1" ht="6.95" customHeight="1">
      <c r="A111" s="13"/>
      <c r="B111" s="14"/>
      <c r="C111" s="13"/>
      <c r="D111" s="13"/>
      <c r="E111" s="13"/>
      <c r="F111" s="13"/>
      <c r="G111" s="13"/>
      <c r="H111" s="13"/>
      <c r="I111" s="13"/>
      <c r="J111" s="13"/>
      <c r="K111" s="13"/>
      <c r="L111" s="15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</row>
    <row r="112" spans="1:31" s="16" customFormat="1" ht="12" customHeight="1">
      <c r="A112" s="13"/>
      <c r="B112" s="14"/>
      <c r="C112" s="12" t="s">
        <v>19</v>
      </c>
      <c r="D112" s="13"/>
      <c r="E112" s="13"/>
      <c r="F112" s="17" t="str">
        <f>F12</f>
        <v>Bohumín</v>
      </c>
      <c r="G112" s="13"/>
      <c r="H112" s="13"/>
      <c r="I112" s="12" t="s">
        <v>21</v>
      </c>
      <c r="J112" s="18" t="str">
        <f>IF(J12="","",J12)</f>
        <v>21.1.2021</v>
      </c>
      <c r="K112" s="13"/>
      <c r="L112" s="15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pans="1:65" s="16" customFormat="1" ht="6.95" customHeight="1">
      <c r="A113" s="13"/>
      <c r="B113" s="14"/>
      <c r="C113" s="13"/>
      <c r="D113" s="13"/>
      <c r="E113" s="13"/>
      <c r="F113" s="13"/>
      <c r="G113" s="13"/>
      <c r="H113" s="13"/>
      <c r="I113" s="13"/>
      <c r="J113" s="13"/>
      <c r="K113" s="13"/>
      <c r="L113" s="15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pans="1:65" s="16" customFormat="1" ht="15.2" customHeight="1">
      <c r="A114" s="13"/>
      <c r="B114" s="14"/>
      <c r="C114" s="12" t="s">
        <v>23</v>
      </c>
      <c r="D114" s="13"/>
      <c r="E114" s="13"/>
      <c r="F114" s="17" t="str">
        <f>E15</f>
        <v>Město Bohumín</v>
      </c>
      <c r="G114" s="13"/>
      <c r="H114" s="13"/>
      <c r="I114" s="12" t="s">
        <v>29</v>
      </c>
      <c r="J114" s="49" t="str">
        <f>E21</f>
        <v>Ing. Martin Swiatek</v>
      </c>
      <c r="K114" s="13"/>
      <c r="L114" s="15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5" s="16" customFormat="1" ht="15.2" customHeight="1">
      <c r="A115" s="13"/>
      <c r="B115" s="14"/>
      <c r="C115" s="12" t="s">
        <v>27</v>
      </c>
      <c r="D115" s="13"/>
      <c r="E115" s="13"/>
      <c r="F115" s="17" t="str">
        <f>IF(E18="","",E18)</f>
        <v>Vyplň údaj</v>
      </c>
      <c r="G115" s="13"/>
      <c r="H115" s="13"/>
      <c r="I115" s="12" t="s">
        <v>31</v>
      </c>
      <c r="J115" s="49" t="str">
        <f>E24</f>
        <v>Ing. Jiří Krejča</v>
      </c>
      <c r="K115" s="13"/>
      <c r="L115" s="15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5" s="16" customFormat="1" ht="10.35" customHeight="1">
      <c r="A116" s="13"/>
      <c r="B116" s="14"/>
      <c r="C116" s="13"/>
      <c r="D116" s="13"/>
      <c r="E116" s="13"/>
      <c r="F116" s="13"/>
      <c r="G116" s="13"/>
      <c r="H116" s="13"/>
      <c r="I116" s="13"/>
      <c r="J116" s="13"/>
      <c r="K116" s="13"/>
      <c r="L116" s="15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5" s="73" customFormat="1" ht="29.25" customHeight="1">
      <c r="A117" s="63"/>
      <c r="B117" s="64"/>
      <c r="C117" s="65" t="s">
        <v>104</v>
      </c>
      <c r="D117" s="66" t="s">
        <v>58</v>
      </c>
      <c r="E117" s="66" t="s">
        <v>54</v>
      </c>
      <c r="F117" s="66" t="s">
        <v>55</v>
      </c>
      <c r="G117" s="66" t="s">
        <v>105</v>
      </c>
      <c r="H117" s="66" t="s">
        <v>106</v>
      </c>
      <c r="I117" s="66" t="s">
        <v>107</v>
      </c>
      <c r="J117" s="67" t="s">
        <v>89</v>
      </c>
      <c r="K117" s="68" t="s">
        <v>108</v>
      </c>
      <c r="L117" s="69"/>
      <c r="M117" s="70" t="s">
        <v>1</v>
      </c>
      <c r="N117" s="71" t="s">
        <v>37</v>
      </c>
      <c r="O117" s="71" t="s">
        <v>109</v>
      </c>
      <c r="P117" s="71" t="s">
        <v>110</v>
      </c>
      <c r="Q117" s="71" t="s">
        <v>111</v>
      </c>
      <c r="R117" s="71" t="s">
        <v>112</v>
      </c>
      <c r="S117" s="71" t="s">
        <v>113</v>
      </c>
      <c r="T117" s="72" t="s">
        <v>114</v>
      </c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</row>
    <row r="118" spans="1:65" s="16" customFormat="1" ht="22.9" customHeight="1">
      <c r="A118" s="13"/>
      <c r="B118" s="14"/>
      <c r="C118" s="74" t="s">
        <v>115</v>
      </c>
      <c r="D118" s="13"/>
      <c r="E118" s="13"/>
      <c r="F118" s="13"/>
      <c r="G118" s="13"/>
      <c r="H118" s="13"/>
      <c r="I118" s="13"/>
      <c r="J118" s="75">
        <f>BK118</f>
        <v>0</v>
      </c>
      <c r="K118" s="13"/>
      <c r="L118" s="14"/>
      <c r="M118" s="76"/>
      <c r="N118" s="77"/>
      <c r="O118" s="24"/>
      <c r="P118" s="78">
        <f>P119</f>
        <v>0</v>
      </c>
      <c r="Q118" s="24"/>
      <c r="R118" s="78">
        <f>R119</f>
        <v>0</v>
      </c>
      <c r="S118" s="24"/>
      <c r="T118" s="79">
        <f>T119</f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6" t="s">
        <v>72</v>
      </c>
      <c r="AU118" s="6" t="s">
        <v>91</v>
      </c>
      <c r="BK118" s="80">
        <f>BK119</f>
        <v>0</v>
      </c>
    </row>
    <row r="119" spans="1:65" s="81" customFormat="1" ht="25.9" customHeight="1">
      <c r="B119" s="82"/>
      <c r="D119" s="83" t="s">
        <v>72</v>
      </c>
      <c r="E119" s="84" t="s">
        <v>220</v>
      </c>
      <c r="F119" s="84" t="s">
        <v>528</v>
      </c>
      <c r="J119" s="85">
        <f>BK119</f>
        <v>0</v>
      </c>
      <c r="L119" s="82"/>
      <c r="M119" s="86"/>
      <c r="N119" s="87"/>
      <c r="O119" s="87"/>
      <c r="P119" s="88">
        <f>P120</f>
        <v>0</v>
      </c>
      <c r="Q119" s="87"/>
      <c r="R119" s="88">
        <f>R120</f>
        <v>0</v>
      </c>
      <c r="S119" s="87"/>
      <c r="T119" s="89">
        <f>T120</f>
        <v>0</v>
      </c>
      <c r="AR119" s="83" t="s">
        <v>129</v>
      </c>
      <c r="AT119" s="90" t="s">
        <v>72</v>
      </c>
      <c r="AU119" s="90" t="s">
        <v>73</v>
      </c>
      <c r="AY119" s="83" t="s">
        <v>118</v>
      </c>
      <c r="BK119" s="91">
        <f>BK120</f>
        <v>0</v>
      </c>
    </row>
    <row r="120" spans="1:65" s="81" customFormat="1" ht="22.9" customHeight="1">
      <c r="B120" s="82"/>
      <c r="D120" s="83" t="s">
        <v>72</v>
      </c>
      <c r="E120" s="92" t="s">
        <v>529</v>
      </c>
      <c r="F120" s="92" t="s">
        <v>530</v>
      </c>
      <c r="J120" s="93">
        <f>BK120</f>
        <v>0</v>
      </c>
      <c r="L120" s="82"/>
      <c r="M120" s="86"/>
      <c r="N120" s="87"/>
      <c r="O120" s="87"/>
      <c r="P120" s="88">
        <f>P121</f>
        <v>0</v>
      </c>
      <c r="Q120" s="87"/>
      <c r="R120" s="88">
        <f>R121</f>
        <v>0</v>
      </c>
      <c r="S120" s="87"/>
      <c r="T120" s="89">
        <f>T121</f>
        <v>0</v>
      </c>
      <c r="AR120" s="83" t="s">
        <v>129</v>
      </c>
      <c r="AT120" s="90" t="s">
        <v>72</v>
      </c>
      <c r="AU120" s="90" t="s">
        <v>80</v>
      </c>
      <c r="AY120" s="83" t="s">
        <v>118</v>
      </c>
      <c r="BK120" s="91">
        <f>BK121</f>
        <v>0</v>
      </c>
    </row>
    <row r="121" spans="1:65" s="16" customFormat="1" ht="16.5" customHeight="1">
      <c r="A121" s="13"/>
      <c r="B121" s="14"/>
      <c r="C121" s="94" t="s">
        <v>80</v>
      </c>
      <c r="D121" s="94" t="s">
        <v>120</v>
      </c>
      <c r="E121" s="95" t="s">
        <v>531</v>
      </c>
      <c r="F121" s="96" t="s">
        <v>532</v>
      </c>
      <c r="G121" s="97" t="s">
        <v>292</v>
      </c>
      <c r="H121" s="98">
        <v>1</v>
      </c>
      <c r="I121" s="1"/>
      <c r="J121" s="99">
        <f>ROUND(I121*H121,2)</f>
        <v>0</v>
      </c>
      <c r="K121" s="100"/>
      <c r="L121" s="14"/>
      <c r="M121" s="101" t="s">
        <v>1</v>
      </c>
      <c r="N121" s="102" t="s">
        <v>38</v>
      </c>
      <c r="O121" s="103"/>
      <c r="P121" s="104">
        <f>O121*H121</f>
        <v>0</v>
      </c>
      <c r="Q121" s="104">
        <v>0</v>
      </c>
      <c r="R121" s="104">
        <f>Q121*H121</f>
        <v>0</v>
      </c>
      <c r="S121" s="104">
        <v>0</v>
      </c>
      <c r="T121" s="105">
        <f>S121*H121</f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06" t="s">
        <v>411</v>
      </c>
      <c r="AT121" s="106" t="s">
        <v>120</v>
      </c>
      <c r="AU121" s="106" t="s">
        <v>82</v>
      </c>
      <c r="AY121" s="6" t="s">
        <v>118</v>
      </c>
      <c r="BE121" s="107">
        <f>IF(N121="základní",J121,0)</f>
        <v>0</v>
      </c>
      <c r="BF121" s="107">
        <f>IF(N121="snížená",J121,0)</f>
        <v>0</v>
      </c>
      <c r="BG121" s="107">
        <f>IF(N121="zákl. přenesená",J121,0)</f>
        <v>0</v>
      </c>
      <c r="BH121" s="107">
        <f>IF(N121="sníž. přenesená",J121,0)</f>
        <v>0</v>
      </c>
      <c r="BI121" s="107">
        <f>IF(N121="nulová",J121,0)</f>
        <v>0</v>
      </c>
      <c r="BJ121" s="6" t="s">
        <v>80</v>
      </c>
      <c r="BK121" s="107">
        <f>ROUND(I121*H121,2)</f>
        <v>0</v>
      </c>
      <c r="BL121" s="6" t="s">
        <v>411</v>
      </c>
      <c r="BM121" s="106" t="s">
        <v>533</v>
      </c>
    </row>
    <row r="122" spans="1:65" s="16" customFormat="1" ht="6.95" customHeight="1">
      <c r="A122" s="13"/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14"/>
      <c r="M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</sheetData>
  <sheetProtection algorithmName="SHA-512" hashValue="y1oV9QC9ar/KNXrc5eLCLel4C4z9g9siIFwadtAxZESYNixDzH+wc377cbiNLvgFoNoeZqwu2Wkeik8OmBcHRQ==" saltValue="yVG7qa61f9vKd4A7XFkD7A==" spinCount="100000" sheet="1" objects="1" scenarios="1"/>
  <autoFilter ref="C117:K121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– Přechod pro chodce</vt:lpstr>
      <vt:lpstr>02 – Osvětlení přechodu</vt:lpstr>
      <vt:lpstr>'01 – Přechod pro chodce'!Názvy_tisku</vt:lpstr>
      <vt:lpstr>'02 – Osvětlení přechodu'!Názvy_tisku</vt:lpstr>
      <vt:lpstr>'Rekapitulace stavby'!Názvy_tisku</vt:lpstr>
      <vt:lpstr>'01 – Přechod pro chodce'!Oblast_tisku</vt:lpstr>
      <vt:lpstr>'02 – Osvětlení přechodu'!Oblast_tisku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Krejča</dc:creator>
  <cp:lastModifiedBy>Martin Swiatek</cp:lastModifiedBy>
  <cp:lastPrinted>2021-02-01T07:06:57Z</cp:lastPrinted>
  <dcterms:created xsi:type="dcterms:W3CDTF">2021-02-01T06:12:15Z</dcterms:created>
  <dcterms:modified xsi:type="dcterms:W3CDTF">2021-02-01T07:41:13Z</dcterms:modified>
</cp:coreProperties>
</file>